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7170" windowWidth="15060" windowHeight="1245"/>
  </bookViews>
  <sheets>
    <sheet name="Сводная" sheetId="1" r:id="rId1"/>
    <sheet name="Анализ " sheetId="16" r:id="rId2"/>
    <sheet name="Лист15" sheetId="15" state="hidden" r:id="rId3"/>
  </sheets>
  <definedNames>
    <definedName name="_xlnm._FilterDatabase" localSheetId="1" hidden="1">'Анализ '!$B$1:$B$39</definedName>
    <definedName name="_xlnm.Print_Area" localSheetId="1">'Анализ '!$A$1:$V$32</definedName>
    <definedName name="_xlnm.Print_Area" localSheetId="0">Сводная!$A$1:$DU$33</definedName>
  </definedNames>
  <calcPr calcId="145621"/>
</workbook>
</file>

<file path=xl/calcChain.xml><?xml version="1.0" encoding="utf-8"?>
<calcChain xmlns="http://schemas.openxmlformats.org/spreadsheetml/2006/main">
  <c r="BY10" i="1" l="1"/>
  <c r="BR19" i="1" l="1"/>
  <c r="DN24" i="1" l="1"/>
  <c r="BI7" i="1" l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J7" i="1" l="1"/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L34" i="1" l="1"/>
  <c r="J34" i="1"/>
  <c r="K34" i="1"/>
  <c r="BX10" i="1"/>
  <c r="G7" i="1" l="1"/>
  <c r="I7" i="1" s="1"/>
  <c r="G33" i="1" l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I34" i="1" l="1"/>
  <c r="I35" i="1" s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5" i="1"/>
  <c r="AY26" i="1"/>
  <c r="AY27" i="1"/>
  <c r="AY28" i="1"/>
  <c r="AY29" i="1"/>
  <c r="AY30" i="1"/>
  <c r="AY31" i="1"/>
  <c r="AY32" i="1"/>
  <c r="AY33" i="1"/>
  <c r="K35" i="1" l="1"/>
  <c r="L35" i="1"/>
  <c r="L9" i="16"/>
  <c r="E20" i="16"/>
  <c r="E21" i="16"/>
  <c r="BW10" i="1" l="1"/>
  <c r="BX11" i="1" l="1"/>
  <c r="O24" i="1" l="1"/>
  <c r="AR8" i="1" l="1"/>
  <c r="Q23" i="16" l="1"/>
  <c r="DM24" i="1"/>
  <c r="DL24" i="1"/>
  <c r="EA24" i="1" l="1"/>
  <c r="EB20" i="1" l="1"/>
  <c r="M7" i="1" l="1"/>
  <c r="DX7" i="1" s="1"/>
  <c r="EC7" i="1" l="1"/>
  <c r="EB7" i="1"/>
  <c r="DU10" i="1" l="1"/>
  <c r="DU11" i="1"/>
  <c r="DU12" i="1"/>
  <c r="BI33" i="1" l="1"/>
  <c r="CU25" i="1" l="1"/>
  <c r="CU26" i="1"/>
  <c r="CU27" i="1"/>
  <c r="CU28" i="1"/>
  <c r="CU29" i="1"/>
  <c r="CU30" i="1"/>
  <c r="CU31" i="1"/>
  <c r="CU32" i="1"/>
  <c r="CU33" i="1"/>
  <c r="AR23" i="1" l="1"/>
  <c r="AR24" i="1"/>
  <c r="EA23" i="1"/>
  <c r="EC24" i="1" l="1"/>
  <c r="EC23" i="1"/>
  <c r="EB24" i="1"/>
  <c r="EB23" i="1"/>
  <c r="AR33" i="1"/>
  <c r="AR32" i="1"/>
  <c r="AR31" i="1"/>
  <c r="AR30" i="1"/>
  <c r="AR29" i="1"/>
  <c r="AR28" i="1"/>
  <c r="AR27" i="1"/>
  <c r="AR26" i="1"/>
  <c r="AR25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7" i="1"/>
  <c r="DE33" i="1" l="1"/>
  <c r="DE32" i="1"/>
  <c r="DE31" i="1"/>
  <c r="DE30" i="1"/>
  <c r="DE29" i="1"/>
  <c r="DE28" i="1"/>
  <c r="DE27" i="1"/>
  <c r="DE26" i="1"/>
  <c r="DE25" i="1"/>
  <c r="DE23" i="1"/>
  <c r="DE22" i="1"/>
  <c r="DE21" i="1"/>
  <c r="DE20" i="1"/>
  <c r="DE19" i="1"/>
  <c r="DE18" i="1"/>
  <c r="DE17" i="1"/>
  <c r="DE16" i="1"/>
  <c r="DE15" i="1"/>
  <c r="DE14" i="1"/>
  <c r="DE13" i="1"/>
  <c r="DE12" i="1"/>
  <c r="DE11" i="1"/>
  <c r="DE10" i="1"/>
  <c r="DE9" i="1"/>
  <c r="DE8" i="1"/>
  <c r="DE7" i="1"/>
  <c r="AA7" i="1" l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5" i="1"/>
  <c r="AA26" i="1"/>
  <c r="AA27" i="1"/>
  <c r="AA28" i="1"/>
  <c r="AA29" i="1"/>
  <c r="AA30" i="1"/>
  <c r="AA31" i="1"/>
  <c r="AA32" i="1"/>
  <c r="DT10" i="1"/>
  <c r="DT11" i="1" l="1"/>
  <c r="DS10" i="1"/>
  <c r="R9" i="16" l="1"/>
  <c r="F25" i="16" l="1"/>
  <c r="F19" i="16"/>
  <c r="F15" i="16"/>
  <c r="F11" i="16"/>
  <c r="F7" i="16"/>
  <c r="AT24" i="1"/>
  <c r="F8" i="16"/>
  <c r="F9" i="16"/>
  <c r="F10" i="16"/>
  <c r="F12" i="16"/>
  <c r="F13" i="16"/>
  <c r="F14" i="16"/>
  <c r="F16" i="16"/>
  <c r="F17" i="16"/>
  <c r="F18" i="16"/>
  <c r="F20" i="16"/>
  <c r="F21" i="16"/>
  <c r="F24" i="16"/>
  <c r="F26" i="16"/>
  <c r="F27" i="16"/>
  <c r="F28" i="16"/>
  <c r="F29" i="16"/>
  <c r="F30" i="16"/>
  <c r="F31" i="16"/>
  <c r="F32" i="16"/>
  <c r="F6" i="16"/>
  <c r="N7" i="16" l="1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4" i="16"/>
  <c r="N25" i="16"/>
  <c r="N26" i="16"/>
  <c r="N27" i="16"/>
  <c r="N28" i="16"/>
  <c r="N29" i="16"/>
  <c r="N30" i="16"/>
  <c r="N31" i="16"/>
  <c r="N32" i="16"/>
  <c r="N6" i="16"/>
  <c r="AS24" i="1" l="1"/>
  <c r="DS7" i="1" l="1"/>
  <c r="DS8" i="1"/>
  <c r="DS9" i="1"/>
  <c r="DS11" i="1"/>
  <c r="DS12" i="1"/>
  <c r="DS13" i="1"/>
  <c r="DS14" i="1"/>
  <c r="DS15" i="1"/>
  <c r="DS16" i="1"/>
  <c r="DS17" i="1"/>
  <c r="DS18" i="1"/>
  <c r="DS19" i="1"/>
  <c r="DS20" i="1"/>
  <c r="DS21" i="1"/>
  <c r="DS22" i="1"/>
  <c r="DS23" i="1"/>
  <c r="DS25" i="1"/>
  <c r="DS26" i="1"/>
  <c r="DS27" i="1"/>
  <c r="DS28" i="1"/>
  <c r="DS29" i="1"/>
  <c r="DS30" i="1"/>
  <c r="DS31" i="1"/>
  <c r="DS32" i="1"/>
  <c r="DS33" i="1"/>
  <c r="H23" i="16" l="1"/>
  <c r="BX15" i="1"/>
  <c r="BW15" i="1" l="1"/>
  <c r="BY7" i="1" l="1"/>
  <c r="BX7" i="1"/>
  <c r="BW7" i="1"/>
  <c r="L14" i="16" l="1"/>
  <c r="BY15" i="1"/>
  <c r="G6" i="16" l="1"/>
  <c r="H6" i="16"/>
  <c r="I6" i="16"/>
  <c r="J6" i="16"/>
  <c r="K6" i="16"/>
  <c r="L6" i="16"/>
  <c r="M6" i="16"/>
  <c r="O6" i="16"/>
  <c r="P6" i="16"/>
  <c r="Q6" i="16"/>
  <c r="R6" i="16"/>
  <c r="G7" i="16"/>
  <c r="H7" i="16"/>
  <c r="I7" i="16"/>
  <c r="J7" i="16"/>
  <c r="K7" i="16"/>
  <c r="L7" i="16"/>
  <c r="M7" i="16"/>
  <c r="O7" i="16"/>
  <c r="P7" i="16"/>
  <c r="Q7" i="16"/>
  <c r="R7" i="16"/>
  <c r="G8" i="16"/>
  <c r="H8" i="16"/>
  <c r="I8" i="16"/>
  <c r="J8" i="16"/>
  <c r="K8" i="16"/>
  <c r="L8" i="16"/>
  <c r="M8" i="16"/>
  <c r="O8" i="16"/>
  <c r="P8" i="16"/>
  <c r="Q8" i="16"/>
  <c r="R8" i="16"/>
  <c r="G9" i="16"/>
  <c r="H9" i="16"/>
  <c r="I9" i="16"/>
  <c r="J9" i="16"/>
  <c r="K9" i="16"/>
  <c r="M9" i="16"/>
  <c r="O9" i="16"/>
  <c r="P9" i="16"/>
  <c r="Q9" i="16"/>
  <c r="G10" i="16"/>
  <c r="H10" i="16"/>
  <c r="I10" i="16"/>
  <c r="J10" i="16"/>
  <c r="K10" i="16"/>
  <c r="L10" i="16"/>
  <c r="M10" i="16"/>
  <c r="O10" i="16"/>
  <c r="P10" i="16"/>
  <c r="Q10" i="16"/>
  <c r="R10" i="16"/>
  <c r="G11" i="16"/>
  <c r="H11" i="16"/>
  <c r="I11" i="16"/>
  <c r="J11" i="16"/>
  <c r="K11" i="16"/>
  <c r="L11" i="16"/>
  <c r="M11" i="16"/>
  <c r="O11" i="16"/>
  <c r="P11" i="16"/>
  <c r="Q11" i="16"/>
  <c r="R11" i="16"/>
  <c r="G12" i="16"/>
  <c r="H12" i="16"/>
  <c r="I12" i="16"/>
  <c r="J12" i="16"/>
  <c r="K12" i="16"/>
  <c r="L12" i="16"/>
  <c r="M12" i="16"/>
  <c r="O12" i="16"/>
  <c r="P12" i="16"/>
  <c r="Q12" i="16"/>
  <c r="R12" i="16"/>
  <c r="G13" i="16"/>
  <c r="H13" i="16"/>
  <c r="I13" i="16"/>
  <c r="J13" i="16"/>
  <c r="K13" i="16"/>
  <c r="L13" i="16"/>
  <c r="M13" i="16"/>
  <c r="O13" i="16"/>
  <c r="P13" i="16"/>
  <c r="Q13" i="16"/>
  <c r="R13" i="16"/>
  <c r="G14" i="16"/>
  <c r="H14" i="16"/>
  <c r="I14" i="16"/>
  <c r="J14" i="16"/>
  <c r="K14" i="16"/>
  <c r="M14" i="16"/>
  <c r="O14" i="16"/>
  <c r="P14" i="16"/>
  <c r="Q14" i="16"/>
  <c r="R14" i="16"/>
  <c r="G15" i="16"/>
  <c r="H15" i="16"/>
  <c r="I15" i="16"/>
  <c r="J15" i="16"/>
  <c r="K15" i="16"/>
  <c r="L15" i="16"/>
  <c r="M15" i="16"/>
  <c r="O15" i="16"/>
  <c r="P15" i="16"/>
  <c r="Q15" i="16"/>
  <c r="R15" i="16"/>
  <c r="G16" i="16"/>
  <c r="H16" i="16"/>
  <c r="I16" i="16"/>
  <c r="J16" i="16"/>
  <c r="K16" i="16"/>
  <c r="L16" i="16"/>
  <c r="M16" i="16"/>
  <c r="O16" i="16"/>
  <c r="P16" i="16"/>
  <c r="Q16" i="16"/>
  <c r="R16" i="16"/>
  <c r="G17" i="16"/>
  <c r="H17" i="16"/>
  <c r="I17" i="16"/>
  <c r="J17" i="16"/>
  <c r="K17" i="16"/>
  <c r="L17" i="16"/>
  <c r="M17" i="16"/>
  <c r="O17" i="16"/>
  <c r="P17" i="16"/>
  <c r="Q17" i="16"/>
  <c r="R17" i="16"/>
  <c r="G18" i="16"/>
  <c r="H18" i="16"/>
  <c r="I18" i="16"/>
  <c r="J18" i="16"/>
  <c r="K18" i="16"/>
  <c r="L18" i="16"/>
  <c r="M18" i="16"/>
  <c r="O18" i="16"/>
  <c r="P18" i="16"/>
  <c r="Q18" i="16"/>
  <c r="R18" i="16"/>
  <c r="G19" i="16"/>
  <c r="H19" i="16"/>
  <c r="I19" i="16"/>
  <c r="J19" i="16"/>
  <c r="K19" i="16"/>
  <c r="L19" i="16"/>
  <c r="M19" i="16"/>
  <c r="O19" i="16"/>
  <c r="P19" i="16"/>
  <c r="Q19" i="16"/>
  <c r="R19" i="16"/>
  <c r="G20" i="16"/>
  <c r="H20" i="16"/>
  <c r="I20" i="16"/>
  <c r="J20" i="16"/>
  <c r="K20" i="16"/>
  <c r="L20" i="16"/>
  <c r="M20" i="16"/>
  <c r="O20" i="16"/>
  <c r="P20" i="16"/>
  <c r="Q20" i="16"/>
  <c r="R20" i="16"/>
  <c r="G21" i="16"/>
  <c r="H21" i="16"/>
  <c r="I21" i="16"/>
  <c r="J21" i="16"/>
  <c r="K21" i="16"/>
  <c r="L21" i="16"/>
  <c r="M21" i="16"/>
  <c r="O21" i="16"/>
  <c r="P21" i="16"/>
  <c r="Q21" i="16"/>
  <c r="R21" i="16"/>
  <c r="H22" i="16"/>
  <c r="J22" i="16"/>
  <c r="K22" i="16"/>
  <c r="L22" i="16"/>
  <c r="O22" i="16"/>
  <c r="P22" i="16"/>
  <c r="Q22" i="16"/>
  <c r="R22" i="16"/>
  <c r="J23" i="16"/>
  <c r="K23" i="16"/>
  <c r="G24" i="16"/>
  <c r="H24" i="16"/>
  <c r="I24" i="16"/>
  <c r="J24" i="16"/>
  <c r="K24" i="16"/>
  <c r="L24" i="16"/>
  <c r="M24" i="16"/>
  <c r="O24" i="16"/>
  <c r="P24" i="16"/>
  <c r="Q24" i="16"/>
  <c r="R24" i="16"/>
  <c r="G25" i="16"/>
  <c r="H25" i="16"/>
  <c r="I25" i="16"/>
  <c r="J25" i="16"/>
  <c r="K25" i="16"/>
  <c r="L25" i="16"/>
  <c r="M25" i="16"/>
  <c r="O25" i="16"/>
  <c r="P25" i="16"/>
  <c r="Q25" i="16"/>
  <c r="R25" i="16"/>
  <c r="G26" i="16"/>
  <c r="H26" i="16"/>
  <c r="I26" i="16"/>
  <c r="J26" i="16"/>
  <c r="K26" i="16"/>
  <c r="L26" i="16"/>
  <c r="M26" i="16"/>
  <c r="O26" i="16"/>
  <c r="P26" i="16"/>
  <c r="Q26" i="16"/>
  <c r="R26" i="16"/>
  <c r="G27" i="16"/>
  <c r="H27" i="16"/>
  <c r="I27" i="16"/>
  <c r="J27" i="16"/>
  <c r="K27" i="16"/>
  <c r="L27" i="16"/>
  <c r="M27" i="16"/>
  <c r="O27" i="16"/>
  <c r="P27" i="16"/>
  <c r="Q27" i="16"/>
  <c r="R27" i="16"/>
  <c r="G28" i="16"/>
  <c r="H28" i="16"/>
  <c r="I28" i="16"/>
  <c r="J28" i="16"/>
  <c r="K28" i="16"/>
  <c r="L28" i="16"/>
  <c r="M28" i="16"/>
  <c r="O28" i="16"/>
  <c r="P28" i="16"/>
  <c r="Q28" i="16"/>
  <c r="R28" i="16"/>
  <c r="G29" i="16"/>
  <c r="H29" i="16"/>
  <c r="I29" i="16"/>
  <c r="J29" i="16"/>
  <c r="K29" i="16"/>
  <c r="L29" i="16"/>
  <c r="M29" i="16"/>
  <c r="O29" i="16"/>
  <c r="P29" i="16"/>
  <c r="Q29" i="16"/>
  <c r="R29" i="16"/>
  <c r="G30" i="16"/>
  <c r="H30" i="16"/>
  <c r="I30" i="16"/>
  <c r="J30" i="16"/>
  <c r="K30" i="16"/>
  <c r="L30" i="16"/>
  <c r="M30" i="16"/>
  <c r="O30" i="16"/>
  <c r="P30" i="16"/>
  <c r="Q30" i="16"/>
  <c r="R30" i="16"/>
  <c r="G31" i="16"/>
  <c r="H31" i="16"/>
  <c r="I31" i="16"/>
  <c r="J31" i="16"/>
  <c r="K31" i="16"/>
  <c r="L31" i="16"/>
  <c r="M31" i="16"/>
  <c r="O31" i="16"/>
  <c r="P31" i="16"/>
  <c r="Q31" i="16"/>
  <c r="R31" i="16"/>
  <c r="G32" i="16"/>
  <c r="H32" i="16"/>
  <c r="I32" i="16"/>
  <c r="J32" i="16"/>
  <c r="K32" i="16"/>
  <c r="L32" i="16"/>
  <c r="M32" i="16"/>
  <c r="O32" i="16"/>
  <c r="P32" i="16"/>
  <c r="Q32" i="16"/>
  <c r="R32" i="16"/>
  <c r="D23" i="16" l="1"/>
  <c r="D20" i="16"/>
  <c r="D22" i="16"/>
  <c r="D21" i="16"/>
  <c r="U23" i="16"/>
  <c r="S23" i="16"/>
  <c r="U22" i="16"/>
  <c r="S22" i="16"/>
  <c r="T22" i="16" s="1"/>
  <c r="T23" i="16" l="1"/>
  <c r="V23" i="16"/>
  <c r="V22" i="16"/>
  <c r="AK17" i="1" l="1"/>
  <c r="BK22" i="1" l="1"/>
  <c r="BJ22" i="1"/>
  <c r="CP14" i="1" l="1"/>
  <c r="BY14" i="1"/>
  <c r="AT7" i="1"/>
  <c r="AT8" i="1"/>
  <c r="BX14" i="1" l="1"/>
  <c r="BW14" i="1"/>
  <c r="AS7" i="1" l="1"/>
  <c r="BR7" i="1" l="1"/>
  <c r="BQ7" i="1"/>
  <c r="BP7" i="1"/>
  <c r="CO14" i="1"/>
  <c r="CN14" i="1"/>
  <c r="CU16" i="1" l="1"/>
  <c r="BP22" i="1"/>
  <c r="DU33" i="1" l="1"/>
  <c r="DT33" i="1"/>
  <c r="DN33" i="1"/>
  <c r="DM33" i="1"/>
  <c r="DL33" i="1"/>
  <c r="DG33" i="1"/>
  <c r="DF33" i="1"/>
  <c r="CW33" i="1"/>
  <c r="CV33" i="1"/>
  <c r="CP33" i="1"/>
  <c r="CO33" i="1"/>
  <c r="CN33" i="1"/>
  <c r="CI33" i="1"/>
  <c r="CH33" i="1"/>
  <c r="CG33" i="1"/>
  <c r="BY33" i="1"/>
  <c r="BX33" i="1"/>
  <c r="BW33" i="1"/>
  <c r="BR33" i="1"/>
  <c r="BQ33" i="1"/>
  <c r="BP33" i="1"/>
  <c r="BK33" i="1"/>
  <c r="BJ33" i="1"/>
  <c r="BA33" i="1"/>
  <c r="AZ33" i="1"/>
  <c r="AT33" i="1"/>
  <c r="AS33" i="1"/>
  <c r="AM33" i="1"/>
  <c r="AL33" i="1"/>
  <c r="AK33" i="1"/>
  <c r="AC33" i="1"/>
  <c r="AB33" i="1"/>
  <c r="AA33" i="1"/>
  <c r="DU32" i="1" l="1"/>
  <c r="DT32" i="1"/>
  <c r="DN32" i="1"/>
  <c r="DM32" i="1"/>
  <c r="DL32" i="1"/>
  <c r="DG32" i="1"/>
  <c r="DF32" i="1"/>
  <c r="CW32" i="1"/>
  <c r="CV32" i="1"/>
  <c r="CP32" i="1"/>
  <c r="CO32" i="1"/>
  <c r="CN32" i="1"/>
  <c r="CI32" i="1"/>
  <c r="CH32" i="1"/>
  <c r="CG32" i="1"/>
  <c r="BY32" i="1"/>
  <c r="BX32" i="1"/>
  <c r="BW32" i="1"/>
  <c r="BR32" i="1"/>
  <c r="BQ32" i="1"/>
  <c r="BP32" i="1"/>
  <c r="BK32" i="1"/>
  <c r="BJ32" i="1"/>
  <c r="BA32" i="1"/>
  <c r="AZ32" i="1"/>
  <c r="AT32" i="1"/>
  <c r="AS32" i="1"/>
  <c r="AM32" i="1"/>
  <c r="AL32" i="1"/>
  <c r="AK32" i="1"/>
  <c r="AC32" i="1"/>
  <c r="AB32" i="1"/>
  <c r="DU31" i="1"/>
  <c r="DT31" i="1"/>
  <c r="DN31" i="1"/>
  <c r="DM31" i="1"/>
  <c r="DL31" i="1"/>
  <c r="DG31" i="1"/>
  <c r="DF31" i="1"/>
  <c r="CW31" i="1"/>
  <c r="CV31" i="1"/>
  <c r="CP31" i="1"/>
  <c r="CO31" i="1"/>
  <c r="CN31" i="1"/>
  <c r="CI31" i="1"/>
  <c r="CH31" i="1"/>
  <c r="CG31" i="1"/>
  <c r="BY31" i="1"/>
  <c r="BX31" i="1"/>
  <c r="BW31" i="1"/>
  <c r="BR31" i="1"/>
  <c r="BQ31" i="1"/>
  <c r="BP31" i="1"/>
  <c r="BK31" i="1"/>
  <c r="BJ31" i="1"/>
  <c r="BA31" i="1"/>
  <c r="AZ31" i="1"/>
  <c r="AT31" i="1"/>
  <c r="AS31" i="1"/>
  <c r="AM31" i="1"/>
  <c r="AL31" i="1"/>
  <c r="AK31" i="1"/>
  <c r="AC31" i="1"/>
  <c r="AB31" i="1"/>
  <c r="DU30" i="1" l="1"/>
  <c r="DT30" i="1"/>
  <c r="DN30" i="1"/>
  <c r="DM30" i="1"/>
  <c r="DL30" i="1"/>
  <c r="DG30" i="1"/>
  <c r="DF30" i="1"/>
  <c r="CW30" i="1"/>
  <c r="CV30" i="1"/>
  <c r="CP30" i="1"/>
  <c r="CO30" i="1"/>
  <c r="CN30" i="1"/>
  <c r="CI30" i="1"/>
  <c r="CH30" i="1"/>
  <c r="CG30" i="1"/>
  <c r="BY30" i="1"/>
  <c r="BX30" i="1"/>
  <c r="BW30" i="1"/>
  <c r="BR30" i="1"/>
  <c r="BQ30" i="1"/>
  <c r="BP30" i="1"/>
  <c r="BK30" i="1"/>
  <c r="BJ30" i="1"/>
  <c r="BA30" i="1"/>
  <c r="AZ30" i="1"/>
  <c r="AT30" i="1"/>
  <c r="AS30" i="1"/>
  <c r="AM30" i="1"/>
  <c r="AL30" i="1"/>
  <c r="AK30" i="1"/>
  <c r="AC30" i="1"/>
  <c r="AB30" i="1"/>
  <c r="DU29" i="1"/>
  <c r="DT29" i="1"/>
  <c r="DN29" i="1"/>
  <c r="DM29" i="1"/>
  <c r="DL29" i="1"/>
  <c r="DG29" i="1"/>
  <c r="DF29" i="1"/>
  <c r="CW29" i="1"/>
  <c r="CV29" i="1"/>
  <c r="CP29" i="1"/>
  <c r="CO29" i="1"/>
  <c r="CN29" i="1"/>
  <c r="CI29" i="1"/>
  <c r="CH29" i="1"/>
  <c r="CG29" i="1"/>
  <c r="BY29" i="1"/>
  <c r="BX29" i="1"/>
  <c r="BW29" i="1"/>
  <c r="BR29" i="1"/>
  <c r="BQ29" i="1"/>
  <c r="BP29" i="1"/>
  <c r="BK29" i="1"/>
  <c r="BJ29" i="1"/>
  <c r="BA29" i="1"/>
  <c r="AZ29" i="1"/>
  <c r="AT29" i="1"/>
  <c r="AS29" i="1"/>
  <c r="AM29" i="1"/>
  <c r="AL29" i="1"/>
  <c r="AK29" i="1"/>
  <c r="AC29" i="1"/>
  <c r="AB29" i="1"/>
  <c r="DU28" i="1"/>
  <c r="DT28" i="1"/>
  <c r="DN28" i="1"/>
  <c r="DM28" i="1"/>
  <c r="DL28" i="1"/>
  <c r="DG28" i="1"/>
  <c r="DF28" i="1"/>
  <c r="CW28" i="1"/>
  <c r="CV28" i="1"/>
  <c r="CP28" i="1"/>
  <c r="CO28" i="1"/>
  <c r="CN28" i="1"/>
  <c r="CI28" i="1"/>
  <c r="CH28" i="1"/>
  <c r="CG28" i="1"/>
  <c r="BY28" i="1"/>
  <c r="BX28" i="1"/>
  <c r="BW28" i="1"/>
  <c r="BR28" i="1"/>
  <c r="BQ28" i="1"/>
  <c r="BP28" i="1"/>
  <c r="BK28" i="1"/>
  <c r="BJ28" i="1"/>
  <c r="BA28" i="1"/>
  <c r="AZ28" i="1"/>
  <c r="AT28" i="1"/>
  <c r="AS28" i="1"/>
  <c r="AM28" i="1"/>
  <c r="AL28" i="1"/>
  <c r="AK28" i="1"/>
  <c r="AC28" i="1"/>
  <c r="AB28" i="1"/>
  <c r="DU27" i="1"/>
  <c r="DT27" i="1"/>
  <c r="DN27" i="1"/>
  <c r="DM27" i="1"/>
  <c r="DL27" i="1"/>
  <c r="DG27" i="1"/>
  <c r="DF27" i="1"/>
  <c r="CW27" i="1"/>
  <c r="CV27" i="1"/>
  <c r="CP27" i="1"/>
  <c r="CO27" i="1"/>
  <c r="CN27" i="1"/>
  <c r="CI27" i="1"/>
  <c r="CH27" i="1"/>
  <c r="CG27" i="1"/>
  <c r="BY27" i="1"/>
  <c r="BX27" i="1"/>
  <c r="BW27" i="1"/>
  <c r="BR27" i="1"/>
  <c r="BQ27" i="1"/>
  <c r="BP27" i="1"/>
  <c r="BK27" i="1"/>
  <c r="BJ27" i="1"/>
  <c r="BA27" i="1"/>
  <c r="AZ27" i="1"/>
  <c r="AT27" i="1"/>
  <c r="AS27" i="1"/>
  <c r="AM27" i="1"/>
  <c r="AL27" i="1"/>
  <c r="AK27" i="1"/>
  <c r="AC27" i="1"/>
  <c r="AB27" i="1"/>
  <c r="DU26" i="1"/>
  <c r="DT26" i="1"/>
  <c r="DN26" i="1"/>
  <c r="DM26" i="1"/>
  <c r="DL26" i="1"/>
  <c r="DG26" i="1"/>
  <c r="DF26" i="1"/>
  <c r="CW26" i="1"/>
  <c r="CV26" i="1"/>
  <c r="CP26" i="1"/>
  <c r="CO26" i="1"/>
  <c r="CN26" i="1"/>
  <c r="CI26" i="1"/>
  <c r="CH26" i="1"/>
  <c r="CG26" i="1"/>
  <c r="BY26" i="1"/>
  <c r="BX26" i="1"/>
  <c r="BW26" i="1"/>
  <c r="BR26" i="1"/>
  <c r="BQ26" i="1"/>
  <c r="BP26" i="1"/>
  <c r="BK26" i="1"/>
  <c r="BJ26" i="1"/>
  <c r="BA26" i="1"/>
  <c r="AZ26" i="1"/>
  <c r="AT26" i="1"/>
  <c r="AS26" i="1"/>
  <c r="AM26" i="1"/>
  <c r="AL26" i="1"/>
  <c r="AK26" i="1"/>
  <c r="AC26" i="1"/>
  <c r="AB26" i="1"/>
  <c r="DU25" i="1"/>
  <c r="DT25" i="1"/>
  <c r="DN25" i="1"/>
  <c r="DM25" i="1"/>
  <c r="DL25" i="1"/>
  <c r="DG25" i="1"/>
  <c r="DF25" i="1"/>
  <c r="CW25" i="1"/>
  <c r="CV25" i="1"/>
  <c r="CP25" i="1"/>
  <c r="CO25" i="1"/>
  <c r="CN25" i="1"/>
  <c r="CI25" i="1"/>
  <c r="CH25" i="1"/>
  <c r="CG25" i="1"/>
  <c r="BY25" i="1"/>
  <c r="BX25" i="1"/>
  <c r="BW25" i="1"/>
  <c r="BR25" i="1"/>
  <c r="BQ25" i="1"/>
  <c r="BP25" i="1"/>
  <c r="BK25" i="1"/>
  <c r="BJ25" i="1"/>
  <c r="BA25" i="1"/>
  <c r="AZ25" i="1"/>
  <c r="AT25" i="1"/>
  <c r="AS25" i="1"/>
  <c r="AM25" i="1"/>
  <c r="AL25" i="1"/>
  <c r="AK25" i="1"/>
  <c r="AC25" i="1"/>
  <c r="AB25" i="1"/>
  <c r="BR24" i="1" l="1"/>
  <c r="BQ24" i="1"/>
  <c r="BP24" i="1"/>
  <c r="BK24" i="1"/>
  <c r="BJ24" i="1"/>
  <c r="DU23" i="1"/>
  <c r="DT23" i="1"/>
  <c r="DN23" i="1"/>
  <c r="DM23" i="1"/>
  <c r="DL23" i="1"/>
  <c r="DG23" i="1"/>
  <c r="DF23" i="1"/>
  <c r="CW23" i="1"/>
  <c r="CV23" i="1"/>
  <c r="CU23" i="1"/>
  <c r="CP23" i="1"/>
  <c r="CO23" i="1"/>
  <c r="CN23" i="1"/>
  <c r="BY23" i="1"/>
  <c r="BX23" i="1"/>
  <c r="BW23" i="1"/>
  <c r="BR23" i="1"/>
  <c r="BQ23" i="1"/>
  <c r="BP23" i="1"/>
  <c r="BK23" i="1"/>
  <c r="BJ23" i="1"/>
  <c r="AT23" i="1"/>
  <c r="AS23" i="1"/>
  <c r="DU22" i="1"/>
  <c r="DT22" i="1"/>
  <c r="DN22" i="1"/>
  <c r="DM22" i="1"/>
  <c r="DL22" i="1"/>
  <c r="DG22" i="1"/>
  <c r="DF22" i="1"/>
  <c r="CW22" i="1"/>
  <c r="CV22" i="1"/>
  <c r="CU22" i="1"/>
  <c r="CP22" i="1"/>
  <c r="CO22" i="1"/>
  <c r="CN22" i="1"/>
  <c r="CI22" i="1"/>
  <c r="CH22" i="1"/>
  <c r="CG22" i="1"/>
  <c r="BY22" i="1"/>
  <c r="BX22" i="1"/>
  <c r="BW22" i="1"/>
  <c r="BR22" i="1"/>
  <c r="BQ22" i="1"/>
  <c r="BA22" i="1"/>
  <c r="AZ22" i="1"/>
  <c r="AT22" i="1"/>
  <c r="AS22" i="1"/>
  <c r="AM22" i="1"/>
  <c r="AL22" i="1"/>
  <c r="AK22" i="1"/>
  <c r="AC22" i="1"/>
  <c r="AB22" i="1"/>
  <c r="DU21" i="1"/>
  <c r="DT21" i="1"/>
  <c r="DN21" i="1"/>
  <c r="DM21" i="1"/>
  <c r="DL21" i="1"/>
  <c r="DG21" i="1"/>
  <c r="DF21" i="1"/>
  <c r="CW21" i="1"/>
  <c r="CV21" i="1"/>
  <c r="CU21" i="1"/>
  <c r="CP21" i="1"/>
  <c r="CO21" i="1"/>
  <c r="CN21" i="1"/>
  <c r="CI21" i="1"/>
  <c r="CH21" i="1"/>
  <c r="CG21" i="1"/>
  <c r="BY21" i="1"/>
  <c r="BX21" i="1"/>
  <c r="BW21" i="1"/>
  <c r="BR21" i="1"/>
  <c r="BQ21" i="1"/>
  <c r="BP21" i="1"/>
  <c r="BK21" i="1"/>
  <c r="BJ21" i="1"/>
  <c r="BA21" i="1"/>
  <c r="AZ21" i="1"/>
  <c r="AT21" i="1"/>
  <c r="AS21" i="1"/>
  <c r="AM21" i="1"/>
  <c r="AL21" i="1"/>
  <c r="AK21" i="1"/>
  <c r="AC21" i="1"/>
  <c r="AB21" i="1"/>
  <c r="DU20" i="1"/>
  <c r="DT20" i="1"/>
  <c r="DN20" i="1"/>
  <c r="DM20" i="1"/>
  <c r="DL20" i="1"/>
  <c r="DG20" i="1"/>
  <c r="DF20" i="1"/>
  <c r="CW20" i="1"/>
  <c r="CV20" i="1"/>
  <c r="CU20" i="1"/>
  <c r="CP20" i="1"/>
  <c r="CO20" i="1"/>
  <c r="CN20" i="1"/>
  <c r="CI20" i="1"/>
  <c r="CH20" i="1"/>
  <c r="CG20" i="1"/>
  <c r="BY20" i="1"/>
  <c r="BX20" i="1"/>
  <c r="BW20" i="1"/>
  <c r="BR20" i="1"/>
  <c r="BQ20" i="1"/>
  <c r="BP20" i="1"/>
  <c r="BK20" i="1"/>
  <c r="BJ20" i="1"/>
  <c r="BA20" i="1"/>
  <c r="AZ20" i="1"/>
  <c r="AT20" i="1"/>
  <c r="AS20" i="1"/>
  <c r="AM20" i="1"/>
  <c r="AL20" i="1"/>
  <c r="AK20" i="1"/>
  <c r="AC20" i="1"/>
  <c r="AB20" i="1"/>
  <c r="DU19" i="1"/>
  <c r="DT19" i="1"/>
  <c r="DN19" i="1"/>
  <c r="DM19" i="1"/>
  <c r="DL19" i="1"/>
  <c r="DG19" i="1"/>
  <c r="DF19" i="1"/>
  <c r="CW19" i="1"/>
  <c r="CV19" i="1"/>
  <c r="CU19" i="1"/>
  <c r="CP19" i="1"/>
  <c r="CO19" i="1"/>
  <c r="CN19" i="1"/>
  <c r="CI19" i="1"/>
  <c r="CH19" i="1"/>
  <c r="CG19" i="1"/>
  <c r="BY19" i="1"/>
  <c r="BX19" i="1"/>
  <c r="BW19" i="1"/>
  <c r="BQ19" i="1"/>
  <c r="BP19" i="1"/>
  <c r="BK19" i="1"/>
  <c r="BJ19" i="1"/>
  <c r="BA19" i="1"/>
  <c r="AZ19" i="1"/>
  <c r="AT19" i="1"/>
  <c r="AS19" i="1"/>
  <c r="AM19" i="1"/>
  <c r="AL19" i="1"/>
  <c r="AK19" i="1"/>
  <c r="AC19" i="1"/>
  <c r="AB19" i="1"/>
  <c r="DU18" i="1"/>
  <c r="DT18" i="1"/>
  <c r="DN18" i="1"/>
  <c r="DM18" i="1"/>
  <c r="DL18" i="1"/>
  <c r="DG18" i="1"/>
  <c r="DF18" i="1"/>
  <c r="CW18" i="1"/>
  <c r="CV18" i="1"/>
  <c r="CU18" i="1"/>
  <c r="CP18" i="1"/>
  <c r="CO18" i="1"/>
  <c r="CN18" i="1"/>
  <c r="CI18" i="1"/>
  <c r="CH18" i="1"/>
  <c r="CG18" i="1"/>
  <c r="BY18" i="1"/>
  <c r="BX18" i="1"/>
  <c r="BW18" i="1"/>
  <c r="BR18" i="1"/>
  <c r="BQ18" i="1"/>
  <c r="BP18" i="1"/>
  <c r="BK18" i="1"/>
  <c r="BJ18" i="1"/>
  <c r="BA18" i="1"/>
  <c r="AZ18" i="1"/>
  <c r="AT18" i="1"/>
  <c r="AS18" i="1"/>
  <c r="AM18" i="1"/>
  <c r="AL18" i="1"/>
  <c r="AK18" i="1"/>
  <c r="AC18" i="1"/>
  <c r="AB18" i="1"/>
  <c r="DU17" i="1"/>
  <c r="DT17" i="1"/>
  <c r="DN17" i="1"/>
  <c r="DM17" i="1"/>
  <c r="DL17" i="1"/>
  <c r="DG17" i="1"/>
  <c r="DF17" i="1"/>
  <c r="CW17" i="1"/>
  <c r="CV17" i="1"/>
  <c r="CU17" i="1"/>
  <c r="CP17" i="1"/>
  <c r="CO17" i="1"/>
  <c r="CN17" i="1"/>
  <c r="CI17" i="1"/>
  <c r="CH17" i="1"/>
  <c r="CG17" i="1"/>
  <c r="BY17" i="1"/>
  <c r="BX17" i="1"/>
  <c r="BW17" i="1"/>
  <c r="BR17" i="1"/>
  <c r="BQ17" i="1"/>
  <c r="BP17" i="1"/>
  <c r="BK17" i="1"/>
  <c r="BJ17" i="1"/>
  <c r="BA17" i="1"/>
  <c r="AZ17" i="1"/>
  <c r="AT17" i="1"/>
  <c r="AS17" i="1"/>
  <c r="AM17" i="1"/>
  <c r="AL17" i="1"/>
  <c r="AC17" i="1"/>
  <c r="AB17" i="1"/>
  <c r="DU16" i="1"/>
  <c r="DT16" i="1"/>
  <c r="DN16" i="1"/>
  <c r="DM16" i="1"/>
  <c r="DL16" i="1"/>
  <c r="DG16" i="1"/>
  <c r="DF16" i="1"/>
  <c r="CW16" i="1"/>
  <c r="CV16" i="1"/>
  <c r="CP16" i="1"/>
  <c r="CO16" i="1"/>
  <c r="N24" i="1" l="1"/>
  <c r="DY24" i="1" s="1"/>
  <c r="DZ24" i="1"/>
  <c r="CN16" i="1"/>
  <c r="CI16" i="1"/>
  <c r="CH16" i="1"/>
  <c r="CG16" i="1"/>
  <c r="BY16" i="1"/>
  <c r="BX16" i="1"/>
  <c r="BW16" i="1"/>
  <c r="BR16" i="1"/>
  <c r="BQ16" i="1"/>
  <c r="BP16" i="1"/>
  <c r="BK16" i="1"/>
  <c r="BJ16" i="1"/>
  <c r="BA16" i="1"/>
  <c r="AZ16" i="1"/>
  <c r="AT16" i="1"/>
  <c r="AS16" i="1"/>
  <c r="AM16" i="1"/>
  <c r="AL16" i="1"/>
  <c r="AK16" i="1"/>
  <c r="AC16" i="1"/>
  <c r="AB16" i="1"/>
  <c r="DU15" i="1"/>
  <c r="DT15" i="1"/>
  <c r="DN15" i="1"/>
  <c r="DM15" i="1"/>
  <c r="DL15" i="1"/>
  <c r="DG15" i="1"/>
  <c r="DF15" i="1"/>
  <c r="CW15" i="1"/>
  <c r="CV15" i="1"/>
  <c r="CU15" i="1"/>
  <c r="CP15" i="1"/>
  <c r="CO15" i="1"/>
  <c r="CN15" i="1"/>
  <c r="CI15" i="1"/>
  <c r="CH15" i="1"/>
  <c r="CG15" i="1"/>
  <c r="BR15" i="1"/>
  <c r="BQ15" i="1"/>
  <c r="BP15" i="1"/>
  <c r="BK15" i="1"/>
  <c r="BJ15" i="1"/>
  <c r="BA15" i="1"/>
  <c r="AZ15" i="1"/>
  <c r="AT15" i="1"/>
  <c r="AS15" i="1"/>
  <c r="AM15" i="1"/>
  <c r="AL15" i="1"/>
  <c r="AK15" i="1"/>
  <c r="AC15" i="1"/>
  <c r="AB15" i="1"/>
  <c r="DU14" i="1"/>
  <c r="DT14" i="1"/>
  <c r="DN14" i="1"/>
  <c r="DM14" i="1"/>
  <c r="DL14" i="1"/>
  <c r="DG14" i="1"/>
  <c r="DF14" i="1"/>
  <c r="CW14" i="1"/>
  <c r="CV14" i="1"/>
  <c r="CU14" i="1"/>
  <c r="CI14" i="1"/>
  <c r="CH14" i="1"/>
  <c r="CG14" i="1"/>
  <c r="BR14" i="1"/>
  <c r="BQ14" i="1"/>
  <c r="BP14" i="1"/>
  <c r="BK14" i="1"/>
  <c r="BJ14" i="1"/>
  <c r="BA14" i="1"/>
  <c r="AZ14" i="1"/>
  <c r="AT14" i="1"/>
  <c r="AS14" i="1"/>
  <c r="AM14" i="1"/>
  <c r="AL14" i="1"/>
  <c r="AK14" i="1"/>
  <c r="AC14" i="1"/>
  <c r="AB14" i="1"/>
  <c r="DU13" i="1"/>
  <c r="DT13" i="1"/>
  <c r="DN13" i="1"/>
  <c r="DM13" i="1"/>
  <c r="DL13" i="1"/>
  <c r="DG13" i="1"/>
  <c r="DF13" i="1"/>
  <c r="CW13" i="1"/>
  <c r="CV13" i="1"/>
  <c r="CU13" i="1"/>
  <c r="CP13" i="1"/>
  <c r="CO13" i="1"/>
  <c r="CN13" i="1"/>
  <c r="CI13" i="1"/>
  <c r="CH13" i="1"/>
  <c r="CG13" i="1"/>
  <c r="BY13" i="1"/>
  <c r="BX13" i="1"/>
  <c r="BW13" i="1"/>
  <c r="BR13" i="1"/>
  <c r="BQ13" i="1"/>
  <c r="BP13" i="1"/>
  <c r="BK13" i="1"/>
  <c r="BJ13" i="1"/>
  <c r="BA13" i="1"/>
  <c r="AZ13" i="1"/>
  <c r="AT13" i="1"/>
  <c r="AS13" i="1"/>
  <c r="AM13" i="1"/>
  <c r="AL13" i="1"/>
  <c r="AK13" i="1"/>
  <c r="AC13" i="1"/>
  <c r="AB13" i="1"/>
  <c r="DT12" i="1"/>
  <c r="DN12" i="1"/>
  <c r="DM12" i="1"/>
  <c r="DL12" i="1"/>
  <c r="DG12" i="1"/>
  <c r="DF12" i="1"/>
  <c r="CW12" i="1"/>
  <c r="CV12" i="1"/>
  <c r="CU12" i="1"/>
  <c r="CP12" i="1"/>
  <c r="CO12" i="1"/>
  <c r="CN12" i="1"/>
  <c r="CI12" i="1"/>
  <c r="CH12" i="1"/>
  <c r="CG12" i="1"/>
  <c r="BY12" i="1"/>
  <c r="BX12" i="1"/>
  <c r="BW12" i="1"/>
  <c r="BR12" i="1"/>
  <c r="BQ12" i="1"/>
  <c r="BP12" i="1"/>
  <c r="BK12" i="1"/>
  <c r="BJ12" i="1"/>
  <c r="BA12" i="1"/>
  <c r="AZ12" i="1"/>
  <c r="AT12" i="1"/>
  <c r="AS12" i="1"/>
  <c r="AM12" i="1"/>
  <c r="AL12" i="1"/>
  <c r="AK12" i="1"/>
  <c r="AC12" i="1"/>
  <c r="AB12" i="1"/>
  <c r="DN11" i="1"/>
  <c r="DM11" i="1"/>
  <c r="DL11" i="1"/>
  <c r="DG11" i="1"/>
  <c r="DF11" i="1"/>
  <c r="CW11" i="1"/>
  <c r="CV11" i="1"/>
  <c r="CU11" i="1"/>
  <c r="CP11" i="1"/>
  <c r="CO11" i="1"/>
  <c r="CN11" i="1"/>
  <c r="CI11" i="1"/>
  <c r="CH11" i="1"/>
  <c r="CG11" i="1"/>
  <c r="BY11" i="1"/>
  <c r="BW11" i="1"/>
  <c r="BR11" i="1"/>
  <c r="BQ11" i="1"/>
  <c r="BP11" i="1"/>
  <c r="BK11" i="1"/>
  <c r="BJ11" i="1"/>
  <c r="BA11" i="1"/>
  <c r="AZ11" i="1"/>
  <c r="AT11" i="1"/>
  <c r="AS11" i="1"/>
  <c r="AM11" i="1"/>
  <c r="AL11" i="1"/>
  <c r="AK11" i="1"/>
  <c r="AC11" i="1"/>
  <c r="AB11" i="1"/>
  <c r="M24" i="1" l="1"/>
  <c r="DX24" i="1" s="1"/>
  <c r="DN10" i="1"/>
  <c r="DM10" i="1"/>
  <c r="DL10" i="1"/>
  <c r="DG10" i="1"/>
  <c r="DF10" i="1"/>
  <c r="CW10" i="1"/>
  <c r="CV10" i="1"/>
  <c r="CU10" i="1"/>
  <c r="CP10" i="1"/>
  <c r="CO10" i="1"/>
  <c r="CN10" i="1"/>
  <c r="CI10" i="1"/>
  <c r="CH10" i="1"/>
  <c r="CG10" i="1"/>
  <c r="BR10" i="1"/>
  <c r="BQ10" i="1"/>
  <c r="BP10" i="1"/>
  <c r="BK10" i="1"/>
  <c r="BJ10" i="1"/>
  <c r="BA10" i="1"/>
  <c r="AZ10" i="1"/>
  <c r="AT10" i="1"/>
  <c r="AS10" i="1"/>
  <c r="AM10" i="1"/>
  <c r="AL10" i="1"/>
  <c r="AK10" i="1"/>
  <c r="AC10" i="1"/>
  <c r="AB10" i="1"/>
  <c r="DU9" i="1"/>
  <c r="DT9" i="1"/>
  <c r="DN9" i="1"/>
  <c r="DM9" i="1"/>
  <c r="DL9" i="1"/>
  <c r="DG9" i="1"/>
  <c r="DF9" i="1"/>
  <c r="CW9" i="1"/>
  <c r="CV9" i="1"/>
  <c r="CU9" i="1"/>
  <c r="CP9" i="1"/>
  <c r="CO9" i="1"/>
  <c r="CN9" i="1"/>
  <c r="CI9" i="1"/>
  <c r="CH9" i="1"/>
  <c r="CG9" i="1"/>
  <c r="BY9" i="1"/>
  <c r="BX9" i="1"/>
  <c r="BW9" i="1"/>
  <c r="BR9" i="1"/>
  <c r="BQ9" i="1"/>
  <c r="BP9" i="1"/>
  <c r="BK9" i="1"/>
  <c r="BJ9" i="1"/>
  <c r="BA9" i="1"/>
  <c r="AZ9" i="1"/>
  <c r="AT9" i="1"/>
  <c r="AS9" i="1"/>
  <c r="AM9" i="1"/>
  <c r="AL9" i="1"/>
  <c r="AK9" i="1"/>
  <c r="AC9" i="1"/>
  <c r="AB9" i="1"/>
  <c r="DU8" i="1"/>
  <c r="DT8" i="1"/>
  <c r="DN8" i="1"/>
  <c r="DM8" i="1"/>
  <c r="DL8" i="1"/>
  <c r="DG8" i="1"/>
  <c r="DF8" i="1"/>
  <c r="CW8" i="1"/>
  <c r="CV8" i="1"/>
  <c r="CU8" i="1"/>
  <c r="CP8" i="1"/>
  <c r="CO8" i="1"/>
  <c r="CN8" i="1"/>
  <c r="CI8" i="1"/>
  <c r="CH8" i="1"/>
  <c r="CG8" i="1"/>
  <c r="BY8" i="1"/>
  <c r="BX8" i="1"/>
  <c r="BW8" i="1"/>
  <c r="BR8" i="1"/>
  <c r="BQ8" i="1"/>
  <c r="BP8" i="1"/>
  <c r="BK8" i="1"/>
  <c r="BJ8" i="1"/>
  <c r="BA8" i="1"/>
  <c r="AZ8" i="1"/>
  <c r="AS8" i="1"/>
  <c r="AM8" i="1"/>
  <c r="AL8" i="1"/>
  <c r="AK8" i="1"/>
  <c r="AC8" i="1"/>
  <c r="AB8" i="1"/>
  <c r="DU7" i="1" l="1"/>
  <c r="DT7" i="1"/>
  <c r="DN7" i="1" l="1"/>
  <c r="DM7" i="1"/>
  <c r="DL7" i="1"/>
  <c r="DG7" i="1"/>
  <c r="DF7" i="1"/>
  <c r="CW7" i="1"/>
  <c r="CV7" i="1"/>
  <c r="CU7" i="1"/>
  <c r="CP7" i="1"/>
  <c r="CO7" i="1"/>
  <c r="CN7" i="1"/>
  <c r="CI7" i="1"/>
  <c r="CH7" i="1"/>
  <c r="CG7" i="1"/>
  <c r="BK7" i="1"/>
  <c r="BJ7" i="1"/>
  <c r="BA7" i="1"/>
  <c r="AZ7" i="1"/>
  <c r="AM7" i="1"/>
  <c r="AL7" i="1"/>
  <c r="AK7" i="1"/>
  <c r="AC7" i="1" l="1"/>
  <c r="AB7" i="1"/>
  <c r="M23" i="1"/>
  <c r="DX23" i="1" s="1"/>
  <c r="N23" i="1" l="1"/>
  <c r="DY23" i="1" s="1"/>
  <c r="O23" i="1"/>
  <c r="DZ23" i="1" s="1"/>
  <c r="U9" i="1"/>
  <c r="V9" i="1"/>
  <c r="T9" i="1"/>
  <c r="T19" i="1"/>
  <c r="U19" i="1"/>
  <c r="V19" i="1"/>
  <c r="V31" i="1"/>
  <c r="T31" i="1"/>
  <c r="U31" i="1"/>
  <c r="U27" i="1"/>
  <c r="V27" i="1"/>
  <c r="T27" i="1"/>
  <c r="T7" i="1"/>
  <c r="V7" i="1"/>
  <c r="U7" i="1"/>
  <c r="V32" i="1"/>
  <c r="T32" i="1"/>
  <c r="U32" i="1"/>
  <c r="U28" i="1"/>
  <c r="V28" i="1"/>
  <c r="T28" i="1"/>
  <c r="T16" i="1"/>
  <c r="U16" i="1"/>
  <c r="V16" i="1"/>
  <c r="U12" i="1"/>
  <c r="T12" i="1"/>
  <c r="V12" i="1"/>
  <c r="U8" i="1"/>
  <c r="V8" i="1"/>
  <c r="T8" i="1"/>
  <c r="T29" i="1"/>
  <c r="U29" i="1"/>
  <c r="V29" i="1"/>
  <c r="U25" i="1"/>
  <c r="T25" i="1"/>
  <c r="V25" i="1"/>
  <c r="U21" i="1"/>
  <c r="V21" i="1"/>
  <c r="T21" i="1"/>
  <c r="T13" i="1"/>
  <c r="V13" i="1"/>
  <c r="U13" i="1"/>
  <c r="V26" i="1"/>
  <c r="T26" i="1"/>
  <c r="U26" i="1"/>
  <c r="V22" i="1"/>
  <c r="U22" i="1"/>
  <c r="T22" i="1"/>
  <c r="T14" i="1"/>
  <c r="V14" i="1"/>
  <c r="U14" i="1"/>
  <c r="U10" i="1"/>
  <c r="T10" i="1"/>
  <c r="V10" i="1"/>
  <c r="U15" i="1"/>
  <c r="V15" i="1"/>
  <c r="T15" i="1"/>
  <c r="V30" i="1"/>
  <c r="U30" i="1"/>
  <c r="T30" i="1"/>
  <c r="U11" i="1"/>
  <c r="V11" i="1"/>
  <c r="T11" i="1"/>
  <c r="V20" i="1"/>
  <c r="U20" i="1"/>
  <c r="T20" i="1"/>
  <c r="V33" i="1"/>
  <c r="T33" i="1"/>
  <c r="U33" i="1"/>
  <c r="U17" i="1"/>
  <c r="V17" i="1"/>
  <c r="T17" i="1"/>
  <c r="V18" i="1"/>
  <c r="U18" i="1"/>
  <c r="T18" i="1"/>
  <c r="E6" i="16"/>
  <c r="D6" i="16" s="1"/>
  <c r="E13" i="16"/>
  <c r="D13" i="16" s="1"/>
  <c r="N10" i="1"/>
  <c r="DY10" i="1" s="1"/>
  <c r="E9" i="16"/>
  <c r="EC8" i="1"/>
  <c r="E7" i="16"/>
  <c r="N19" i="1"/>
  <c r="DY19" i="1" s="1"/>
  <c r="E18" i="16"/>
  <c r="D18" i="16" s="1"/>
  <c r="E32" i="16"/>
  <c r="D32" i="16" s="1"/>
  <c r="E11" i="16"/>
  <c r="E8" i="16"/>
  <c r="D8" i="16" s="1"/>
  <c r="M29" i="1"/>
  <c r="DX29" i="1" s="1"/>
  <c r="E28" i="16"/>
  <c r="E24" i="16"/>
  <c r="D24" i="16" s="1"/>
  <c r="E27" i="16"/>
  <c r="E14" i="16"/>
  <c r="EA30" i="1"/>
  <c r="E29" i="16"/>
  <c r="D29" i="16" s="1"/>
  <c r="EC26" i="1"/>
  <c r="E25" i="16"/>
  <c r="D25" i="16" s="1"/>
  <c r="E26" i="16"/>
  <c r="U26" i="16" s="1"/>
  <c r="EA32" i="1"/>
  <c r="E31" i="16"/>
  <c r="O9" i="1"/>
  <c r="DZ9" i="1" s="1"/>
  <c r="EC33" i="1"/>
  <c r="EA25" i="1"/>
  <c r="EC15" i="1"/>
  <c r="EA12" i="1"/>
  <c r="M27" i="1"/>
  <c r="DX27" i="1" s="1"/>
  <c r="EA28" i="1"/>
  <c r="EA14" i="1"/>
  <c r="E19" i="16"/>
  <c r="D19" i="16" s="1"/>
  <c r="EA16" i="1"/>
  <c r="E15" i="16"/>
  <c r="D15" i="16" s="1"/>
  <c r="N17" i="1"/>
  <c r="DY17" i="1" s="1"/>
  <c r="E16" i="16"/>
  <c r="M31" i="1"/>
  <c r="DX31" i="1" s="1"/>
  <c r="E30" i="16"/>
  <c r="D30" i="16" s="1"/>
  <c r="EC13" i="1"/>
  <c r="E12" i="16"/>
  <c r="D12" i="16" s="1"/>
  <c r="N22" i="1"/>
  <c r="DY22" i="1" s="1"/>
  <c r="EC18" i="1"/>
  <c r="E17" i="16"/>
  <c r="EA21" i="1"/>
  <c r="EB11" i="1"/>
  <c r="E10" i="16"/>
  <c r="D10" i="16" s="1"/>
  <c r="U31" i="16" l="1"/>
  <c r="V31" i="16" s="1"/>
  <c r="D31" i="16"/>
  <c r="S27" i="16"/>
  <c r="T27" i="16" s="1"/>
  <c r="D27" i="16"/>
  <c r="U11" i="16"/>
  <c r="V11" i="16" s="1"/>
  <c r="D11" i="16"/>
  <c r="S7" i="16"/>
  <c r="T7" i="16" s="1"/>
  <c r="D7" i="16"/>
  <c r="U16" i="16"/>
  <c r="V16" i="16" s="1"/>
  <c r="D16" i="16"/>
  <c r="S26" i="16"/>
  <c r="T26" i="16" s="1"/>
  <c r="D26" i="16"/>
  <c r="S28" i="16"/>
  <c r="T28" i="16" s="1"/>
  <c r="D28" i="16"/>
  <c r="S17" i="16"/>
  <c r="T17" i="16" s="1"/>
  <c r="D17" i="16"/>
  <c r="S14" i="16"/>
  <c r="T14" i="16" s="1"/>
  <c r="D14" i="16"/>
  <c r="U9" i="16"/>
  <c r="V9" i="16" s="1"/>
  <c r="D9" i="16"/>
  <c r="S20" i="16"/>
  <c r="T20" i="16" s="1"/>
  <c r="U29" i="16"/>
  <c r="V29" i="16" s="1"/>
  <c r="U6" i="16"/>
  <c r="V6" i="16" s="1"/>
  <c r="S6" i="16"/>
  <c r="T6" i="16" s="1"/>
  <c r="S29" i="16"/>
  <c r="T29" i="16" s="1"/>
  <c r="S12" i="16"/>
  <c r="T12" i="16" s="1"/>
  <c r="U17" i="16"/>
  <c r="V17" i="16" s="1"/>
  <c r="U24" i="16"/>
  <c r="V24" i="16" s="1"/>
  <c r="U18" i="16"/>
  <c r="V18" i="16" s="1"/>
  <c r="S19" i="16"/>
  <c r="T19" i="16" s="1"/>
  <c r="S10" i="16"/>
  <c r="T10" i="16" s="1"/>
  <c r="S16" i="16"/>
  <c r="T16" i="16" s="1"/>
  <c r="N7" i="1"/>
  <c r="DY7" i="1" s="1"/>
  <c r="N28" i="1"/>
  <c r="DY28" i="1" s="1"/>
  <c r="M9" i="1"/>
  <c r="DX9" i="1" s="1"/>
  <c r="U20" i="16"/>
  <c r="V20" i="16" s="1"/>
  <c r="U30" i="16"/>
  <c r="V30" i="16" s="1"/>
  <c r="O14" i="1"/>
  <c r="DZ14" i="1" s="1"/>
  <c r="O27" i="1"/>
  <c r="DZ27" i="1" s="1"/>
  <c r="N9" i="1"/>
  <c r="DY9" i="1" s="1"/>
  <c r="S25" i="16"/>
  <c r="T25" i="16" s="1"/>
  <c r="U7" i="16"/>
  <c r="V7" i="16" s="1"/>
  <c r="U21" i="16"/>
  <c r="V21" i="16" s="1"/>
  <c r="EC10" i="1"/>
  <c r="N32" i="1"/>
  <c r="DY32" i="1" s="1"/>
  <c r="U32" i="16"/>
  <c r="V32" i="16" s="1"/>
  <c r="EB14" i="1"/>
  <c r="EC25" i="1"/>
  <c r="S9" i="16"/>
  <c r="T9" i="16" s="1"/>
  <c r="U10" i="16"/>
  <c r="V10" i="16" s="1"/>
  <c r="EB19" i="1"/>
  <c r="EC12" i="1"/>
  <c r="S21" i="16"/>
  <c r="T21" i="16" s="1"/>
  <c r="U15" i="16"/>
  <c r="V15" i="16" s="1"/>
  <c r="O25" i="1"/>
  <c r="DZ25" i="1" s="1"/>
  <c r="U14" i="16"/>
  <c r="V14" i="16" s="1"/>
  <c r="S11" i="16"/>
  <c r="T11" i="16" s="1"/>
  <c r="S13" i="16"/>
  <c r="T13" i="16" s="1"/>
  <c r="M32" i="1"/>
  <c r="DX32" i="1" s="1"/>
  <c r="O7" i="1"/>
  <c r="DZ7" i="1" s="1"/>
  <c r="S30" i="16"/>
  <c r="T30" i="16" s="1"/>
  <c r="U13" i="16"/>
  <c r="V13" i="16" s="1"/>
  <c r="EC27" i="1"/>
  <c r="EA9" i="1"/>
  <c r="N29" i="1"/>
  <c r="DY29" i="1" s="1"/>
  <c r="S15" i="16"/>
  <c r="T15" i="16" s="1"/>
  <c r="O8" i="1"/>
  <c r="DZ8" i="1" s="1"/>
  <c r="EC32" i="1"/>
  <c r="S24" i="16"/>
  <c r="T24" i="16" s="1"/>
  <c r="EB28" i="1"/>
  <c r="EC29" i="1"/>
  <c r="O22" i="1"/>
  <c r="DZ22" i="1" s="1"/>
  <c r="O26" i="1"/>
  <c r="DZ26" i="1" s="1"/>
  <c r="M13" i="1"/>
  <c r="DX13" i="1" s="1"/>
  <c r="M15" i="1"/>
  <c r="DX15" i="1" s="1"/>
  <c r="O31" i="1"/>
  <c r="DZ31" i="1" s="1"/>
  <c r="M28" i="1"/>
  <c r="DX28" i="1" s="1"/>
  <c r="N12" i="1"/>
  <c r="DY12" i="1" s="1"/>
  <c r="U27" i="16"/>
  <c r="V27" i="16" s="1"/>
  <c r="S32" i="16"/>
  <c r="T32" i="16" s="1"/>
  <c r="M10" i="1"/>
  <c r="DX10" i="1" s="1"/>
  <c r="EA10" i="1"/>
  <c r="N14" i="1"/>
  <c r="DY14" i="1" s="1"/>
  <c r="O13" i="1"/>
  <c r="DZ13" i="1" s="1"/>
  <c r="EA8" i="1"/>
  <c r="O12" i="1"/>
  <c r="DZ12" i="1" s="1"/>
  <c r="N20" i="1"/>
  <c r="DY20" i="1" s="1"/>
  <c r="EA26" i="1"/>
  <c r="M19" i="1"/>
  <c r="DX19" i="1" s="1"/>
  <c r="EC19" i="1"/>
  <c r="N25" i="1"/>
  <c r="DY25" i="1" s="1"/>
  <c r="O32" i="1"/>
  <c r="DZ32" i="1" s="1"/>
  <c r="EB30" i="1"/>
  <c r="S31" i="16"/>
  <c r="T31" i="16" s="1"/>
  <c r="EA22" i="1"/>
  <c r="EC17" i="1"/>
  <c r="EC21" i="1"/>
  <c r="EB27" i="1"/>
  <c r="EB12" i="1"/>
  <c r="EC16" i="1"/>
  <c r="EC20" i="1"/>
  <c r="O11" i="1"/>
  <c r="DZ11" i="1" s="1"/>
  <c r="EA15" i="1"/>
  <c r="EB29" i="1"/>
  <c r="EA31" i="1"/>
  <c r="EB18" i="1"/>
  <c r="EB9" i="1"/>
  <c r="N13" i="1"/>
  <c r="DY13" i="1" s="1"/>
  <c r="M16" i="1"/>
  <c r="DX16" i="1" s="1"/>
  <c r="M11" i="1"/>
  <c r="DX11" i="1" s="1"/>
  <c r="O18" i="1"/>
  <c r="DZ18" i="1" s="1"/>
  <c r="M17" i="1"/>
  <c r="DX17" i="1" s="1"/>
  <c r="EB22" i="1"/>
  <c r="EA17" i="1"/>
  <c r="EB21" i="1"/>
  <c r="EA20" i="1"/>
  <c r="EC11" i="1"/>
  <c r="EB33" i="1"/>
  <c r="EB31" i="1"/>
  <c r="EA18" i="1"/>
  <c r="N27" i="1"/>
  <c r="DY27" i="1" s="1"/>
  <c r="N15" i="1"/>
  <c r="DY15" i="1" s="1"/>
  <c r="M33" i="1"/>
  <c r="DX33" i="1" s="1"/>
  <c r="V26" i="16"/>
  <c r="U28" i="16"/>
  <c r="V28" i="16" s="1"/>
  <c r="S8" i="16"/>
  <c r="T8" i="16" s="1"/>
  <c r="EB10" i="1"/>
  <c r="M14" i="1"/>
  <c r="DX14" i="1" s="1"/>
  <c r="O28" i="1"/>
  <c r="DZ28" i="1" s="1"/>
  <c r="EB13" i="1"/>
  <c r="N8" i="1"/>
  <c r="DY8" i="1" s="1"/>
  <c r="EB8" i="1"/>
  <c r="M12" i="1"/>
  <c r="DX12" i="1" s="1"/>
  <c r="N26" i="1"/>
  <c r="DY26" i="1" s="1"/>
  <c r="EA19" i="1"/>
  <c r="M25" i="1"/>
  <c r="DX25" i="1" s="1"/>
  <c r="N33" i="1"/>
  <c r="DY33" i="1" s="1"/>
  <c r="EB32" i="1"/>
  <c r="N30" i="1"/>
  <c r="DY30" i="1" s="1"/>
  <c r="EC30" i="1"/>
  <c r="U25" i="16"/>
  <c r="V25" i="16" s="1"/>
  <c r="U8" i="16"/>
  <c r="V8" i="16" s="1"/>
  <c r="S18" i="16"/>
  <c r="T18" i="16" s="1"/>
  <c r="EC14" i="1"/>
  <c r="EC22" i="1"/>
  <c r="EC28" i="1"/>
  <c r="EB17" i="1"/>
  <c r="N21" i="1"/>
  <c r="DY21" i="1" s="1"/>
  <c r="EA27" i="1"/>
  <c r="EB16" i="1"/>
  <c r="EA7" i="1"/>
  <c r="EA11" i="1"/>
  <c r="EB15" i="1"/>
  <c r="EB25" i="1"/>
  <c r="EA29" i="1"/>
  <c r="EA33" i="1"/>
  <c r="EC31" i="1"/>
  <c r="M18" i="1"/>
  <c r="DX18" i="1" s="1"/>
  <c r="EC9" i="1"/>
  <c r="M20" i="1"/>
  <c r="DX20" i="1" s="1"/>
  <c r="N31" i="1"/>
  <c r="DY31" i="1" s="1"/>
  <c r="O21" i="1"/>
  <c r="DZ21" i="1" s="1"/>
  <c r="EA13" i="1"/>
  <c r="EB26" i="1"/>
  <c r="M30" i="1"/>
  <c r="DX30" i="1" s="1"/>
  <c r="N16" i="1"/>
  <c r="DY16" i="1" s="1"/>
  <c r="O17" i="1"/>
  <c r="DZ17" i="1" s="1"/>
  <c r="O20" i="1"/>
  <c r="DZ20" i="1" s="1"/>
  <c r="O15" i="1"/>
  <c r="DZ15" i="1" s="1"/>
  <c r="O33" i="1"/>
  <c r="DZ33" i="1" s="1"/>
  <c r="O10" i="1"/>
  <c r="DZ10" i="1" s="1"/>
  <c r="M22" i="1"/>
  <c r="DX22" i="1" s="1"/>
  <c r="M21" i="1"/>
  <c r="DX21" i="1" s="1"/>
  <c r="M8" i="1"/>
  <c r="DX8" i="1" s="1"/>
  <c r="O16" i="1"/>
  <c r="DZ16" i="1" s="1"/>
  <c r="N11" i="1"/>
  <c r="DY11" i="1" s="1"/>
  <c r="O19" i="1"/>
  <c r="DZ19" i="1" s="1"/>
  <c r="O29" i="1"/>
  <c r="DZ29" i="1" s="1"/>
  <c r="N18" i="1"/>
  <c r="DY18" i="1" s="1"/>
  <c r="O30" i="1"/>
  <c r="DZ30" i="1" s="1"/>
  <c r="U12" i="16"/>
  <c r="V12" i="16" s="1"/>
  <c r="U19" i="16"/>
  <c r="V19" i="16" s="1"/>
  <c r="M26" i="1"/>
  <c r="DX26" i="1" s="1"/>
</calcChain>
</file>

<file path=xl/sharedStrings.xml><?xml version="1.0" encoding="utf-8"?>
<sst xmlns="http://schemas.openxmlformats.org/spreadsheetml/2006/main" count="620" uniqueCount="118">
  <si>
    <t>№п.п.</t>
  </si>
  <si>
    <t>Наименование товара</t>
  </si>
  <si>
    <t>ЯНАО</t>
  </si>
  <si>
    <t>мясо говядина</t>
  </si>
  <si>
    <t>мясо птицы</t>
  </si>
  <si>
    <t>колбаса вареная</t>
  </si>
  <si>
    <t>масло сливочное</t>
  </si>
  <si>
    <t>масло подсолнечное</t>
  </si>
  <si>
    <t>молоко цельное 3,2 жир.</t>
  </si>
  <si>
    <t>твердый сыр</t>
  </si>
  <si>
    <t>яйцо столовое 1 кат.</t>
  </si>
  <si>
    <t>хлеб ржано-пшеничный</t>
  </si>
  <si>
    <t>картофель</t>
  </si>
  <si>
    <t>мука</t>
  </si>
  <si>
    <t>сахар</t>
  </si>
  <si>
    <t>соль</t>
  </si>
  <si>
    <t>г. Салехард</t>
  </si>
  <si>
    <t>г. Лабытнанги</t>
  </si>
  <si>
    <t>г. Новый Уренгой</t>
  </si>
  <si>
    <t>г. Ноябрьск</t>
  </si>
  <si>
    <t>Приуральский район</t>
  </si>
  <si>
    <t>Тазовский район</t>
  </si>
  <si>
    <t>Ямальский район</t>
  </si>
  <si>
    <t>Красноселькупский район</t>
  </si>
  <si>
    <t>г. Губкинский</t>
  </si>
  <si>
    <t>Шурышкарский район</t>
  </si>
  <si>
    <t>Ед. изм.</t>
  </si>
  <si>
    <t>кг</t>
  </si>
  <si>
    <t>литр</t>
  </si>
  <si>
    <t>10шт</t>
  </si>
  <si>
    <t>изм.</t>
  </si>
  <si>
    <t xml:space="preserve">Ед. </t>
  </si>
  <si>
    <t>Салехард</t>
  </si>
  <si>
    <t>Лабыт</t>
  </si>
  <si>
    <t>нанги</t>
  </si>
  <si>
    <t>Новый</t>
  </si>
  <si>
    <t>Уренгой</t>
  </si>
  <si>
    <t>Ноябрьск</t>
  </si>
  <si>
    <t>ий</t>
  </si>
  <si>
    <t>ский</t>
  </si>
  <si>
    <t>Муравле</t>
  </si>
  <si>
    <t>нко</t>
  </si>
  <si>
    <t>Губкин</t>
  </si>
  <si>
    <t>Надым</t>
  </si>
  <si>
    <t>Пуровск</t>
  </si>
  <si>
    <t>Тазовск</t>
  </si>
  <si>
    <t>К-Селькуп</t>
  </si>
  <si>
    <t>Ямальск</t>
  </si>
  <si>
    <t>Шурыш-</t>
  </si>
  <si>
    <t>карский</t>
  </si>
  <si>
    <t>Приураль</t>
  </si>
  <si>
    <t>Динамика розничных цен на продовольственые товары первой необходимости в разрезе муниципальных образований ЯНАО</t>
  </si>
  <si>
    <t>район</t>
  </si>
  <si>
    <t>за период с  6 ноября  по 12 ноября 2007года</t>
  </si>
  <si>
    <t>за период с 1 октября по 12 ноября 2007года</t>
  </si>
  <si>
    <t>Пуровский район</t>
  </si>
  <si>
    <t>Надымский район</t>
  </si>
  <si>
    <t>г. Надым</t>
  </si>
  <si>
    <t>Ямало-Ненецкий автономный округ</t>
  </si>
  <si>
    <t>Масло подсолнечное</t>
  </si>
  <si>
    <t>Масло сливочное</t>
  </si>
  <si>
    <t>Хлеб ржано-пшеничный</t>
  </si>
  <si>
    <t>Картофель</t>
  </si>
  <si>
    <t>Ед. изм</t>
  </si>
  <si>
    <t>Куры</t>
  </si>
  <si>
    <t>дес.</t>
  </si>
  <si>
    <t>Говядина</t>
  </si>
  <si>
    <t>г. Муравленко</t>
  </si>
  <si>
    <t>Творог</t>
  </si>
  <si>
    <t>Кефир</t>
  </si>
  <si>
    <t>№ п/п</t>
  </si>
  <si>
    <t>за неделю</t>
  </si>
  <si>
    <t>с начала года</t>
  </si>
  <si>
    <t>Свинина</t>
  </si>
  <si>
    <t>Рыба мороженая неразделанная</t>
  </si>
  <si>
    <t>Молоко питьевое (жирностью 2,5, 3,2%)</t>
  </si>
  <si>
    <t>Сыр твердых сортов</t>
  </si>
  <si>
    <t>Яйца куриные</t>
  </si>
  <si>
    <t>Сахар-песок</t>
  </si>
  <si>
    <t>Соль поваренная пищевая</t>
  </si>
  <si>
    <t>Чай черный байховый</t>
  </si>
  <si>
    <t>Мука пшеничная</t>
  </si>
  <si>
    <t>Хлеб из пшеничной муки 1 сорта</t>
  </si>
  <si>
    <t>Хлеб из пшеничной муки 2 сорта</t>
  </si>
  <si>
    <t>Рис шлифованный</t>
  </si>
  <si>
    <t>Пшено</t>
  </si>
  <si>
    <t>Крупа гречневая - ядрица</t>
  </si>
  <si>
    <t>Вермишель</t>
  </si>
  <si>
    <t>Капуста белокачанная свежая</t>
  </si>
  <si>
    <t>Лук репчатый</t>
  </si>
  <si>
    <t>Морковь</t>
  </si>
  <si>
    <t>Яблоки</t>
  </si>
  <si>
    <t>за месяц</t>
  </si>
  <si>
    <t>Молоко питьевое                                                      (жирностью 2,5, 3,2%)</t>
  </si>
  <si>
    <t xml:space="preserve">Ед.     изм. </t>
  </si>
  <si>
    <t xml:space="preserve">Ед. изм. </t>
  </si>
  <si>
    <t>Молоко питьевое                                                    (жирностью 2,5, 3,2%)</t>
  </si>
  <si>
    <t>Молоко питьевое                                        (жирностью 2,5, 3,2%)</t>
  </si>
  <si>
    <t>Молоко питьевое                                          (жирностью 2,5, 3,2%)</t>
  </si>
  <si>
    <t>предыдущая неделя</t>
  </si>
  <si>
    <t>РАЗВЁРНУТЫЙ АНАЛИЗ РОЗНИЧНЫХ  ЦЕН  НА  ТОВАРЫ ПЕРВОЙ НЕОБХОДИМОСТИ</t>
  </si>
  <si>
    <t>В РАЗРЕЗЕ МУНИЦИПАЛЬНЫХ ОБРАЗОВАНИЙ ЯМАЛО-НЕНЕЦКОГО АВТОНОМНОГО ОКРУГА</t>
  </si>
  <si>
    <t>Капуста белокочанная свежая</t>
  </si>
  <si>
    <t>МИНИМАЛЬНЫЕ И МАКСИМАЛЬНЫЕ РОЗНИЧНЫЕ  ЦЕНЫ  НА  ТОВАРЫ ПЕРВОЙ НЕОБХОДИМОСТИ</t>
  </si>
  <si>
    <t xml:space="preserve"> В РАЗРЕЗЕ МУНИЦИПАЛЬНЫХ ОБРАЗОВАНИЙ ЯМАЛО-НЕНЕЦКОГО АВТОНОМНОГО ОКРУГА</t>
  </si>
  <si>
    <t>Молоко питьевое                               (жирностью 2,5, 3,2%)</t>
  </si>
  <si>
    <t>Максимальная цена</t>
  </si>
  <si>
    <t>Минимальная цена</t>
  </si>
  <si>
    <t>за нед.</t>
  </si>
  <si>
    <t>за мес.</t>
  </si>
  <si>
    <t>за год</t>
  </si>
  <si>
    <t>Потребительская корзина</t>
  </si>
  <si>
    <t>Коэффициент</t>
  </si>
  <si>
    <t xml:space="preserve">предыдущий месяц </t>
  </si>
  <si>
    <t>на начало года (30.12.19)</t>
  </si>
  <si>
    <t>за период с 30 декабря 2019 года по 06 июля 2020 года</t>
  </si>
  <si>
    <t>предыдущий месяц (08.06.20)</t>
  </si>
  <si>
    <t>на 06.07.2020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</si>
</sst>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dd/mm/yy;@"/>
    <numFmt numFmtId="166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7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color indexed="8"/>
      <name val="Liberation Serif"/>
      <family val="1"/>
      <charset val="204"/>
    </font>
    <font>
      <sz val="7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sz val="7"/>
      <name val="Liberation Serif"/>
      <family val="1"/>
      <charset val="204"/>
    </font>
    <font>
      <b/>
      <sz val="7"/>
      <name val="Liberation Serif"/>
      <family val="1"/>
      <charset val="204"/>
    </font>
    <font>
      <sz val="11"/>
      <name val="Liberation Serif"/>
      <family val="1"/>
      <charset val="204"/>
    </font>
    <font>
      <sz val="9"/>
      <color indexed="8"/>
      <name val="Liberation Serif"/>
      <family val="1"/>
      <charset val="204"/>
    </font>
    <font>
      <sz val="9"/>
      <name val="Liberation Serif"/>
      <family val="1"/>
      <charset val="204"/>
    </font>
    <font>
      <sz val="7"/>
      <color theme="1"/>
      <name val="Liberation Serif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sz val="10"/>
      <color theme="1"/>
      <name val="Liberation Serif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2" fillId="0" borderId="0"/>
    <xf numFmtId="166" fontId="4" fillId="0" borderId="0" applyFont="0" applyFill="0" applyBorder="0" applyAlignment="0" applyProtection="0"/>
  </cellStyleXfs>
  <cellXfs count="305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4" xfId="0" applyFont="1" applyBorder="1"/>
    <xf numFmtId="0" fontId="0" fillId="0" borderId="0" xfId="0" applyBorder="1"/>
    <xf numFmtId="2" fontId="2" fillId="0" borderId="4" xfId="0" applyNumberFormat="1" applyFont="1" applyBorder="1"/>
    <xf numFmtId="0" fontId="0" fillId="0" borderId="0" xfId="0" applyFill="1"/>
    <xf numFmtId="0" fontId="5" fillId="0" borderId="0" xfId="0" applyFont="1"/>
    <xf numFmtId="0" fontId="6" fillId="0" borderId="0" xfId="0" applyFont="1"/>
    <xf numFmtId="0" fontId="0" fillId="2" borderId="0" xfId="0" applyFill="1" applyBorder="1"/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/>
    </xf>
    <xf numFmtId="0" fontId="0" fillId="0" borderId="0" xfId="0" applyFont="1"/>
    <xf numFmtId="0" fontId="7" fillId="0" borderId="0" xfId="0" applyFont="1"/>
    <xf numFmtId="0" fontId="0" fillId="6" borderId="0" xfId="0" applyFill="1"/>
    <xf numFmtId="0" fontId="8" fillId="0" borderId="0" xfId="0" applyFont="1"/>
    <xf numFmtId="0" fontId="8" fillId="0" borderId="0" xfId="0" applyFont="1" applyFill="1"/>
    <xf numFmtId="2" fontId="0" fillId="0" borderId="0" xfId="0" applyNumberFormat="1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6" borderId="0" xfId="0" applyFont="1" applyFill="1"/>
    <xf numFmtId="0" fontId="5" fillId="6" borderId="0" xfId="0" applyFont="1" applyFill="1"/>
    <xf numFmtId="0" fontId="8" fillId="6" borderId="0" xfId="0" applyFont="1" applyFill="1"/>
    <xf numFmtId="0" fontId="0" fillId="6" borderId="0" xfId="0" applyFill="1" applyBorder="1"/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/>
    <xf numFmtId="0" fontId="15" fillId="0" borderId="0" xfId="0" applyFont="1"/>
    <xf numFmtId="0" fontId="14" fillId="0" borderId="0" xfId="0" applyFont="1" applyFill="1" applyAlignment="1">
      <alignment horizontal="left" wrapText="1"/>
    </xf>
    <xf numFmtId="0" fontId="14" fillId="0" borderId="0" xfId="0" applyFont="1" applyFill="1"/>
    <xf numFmtId="0" fontId="15" fillId="0" borderId="0" xfId="0" applyFont="1" applyFill="1"/>
    <xf numFmtId="0" fontId="14" fillId="0" borderId="44" xfId="0" applyFont="1" applyBorder="1" applyAlignment="1"/>
    <xf numFmtId="0" fontId="17" fillId="0" borderId="0" xfId="0" applyFont="1" applyFill="1"/>
    <xf numFmtId="0" fontId="13" fillId="0" borderId="0" xfId="0" applyFont="1" applyFill="1"/>
    <xf numFmtId="0" fontId="18" fillId="0" borderId="6" xfId="0" applyFont="1" applyFill="1" applyBorder="1"/>
    <xf numFmtId="49" fontId="18" fillId="0" borderId="17" xfId="0" applyNumberFormat="1" applyFont="1" applyFill="1" applyBorder="1" applyAlignment="1">
      <alignment horizontal="center" vertical="center" wrapText="1"/>
    </xf>
    <xf numFmtId="14" fontId="18" fillId="4" borderId="18" xfId="0" applyNumberFormat="1" applyFont="1" applyFill="1" applyBorder="1" applyAlignment="1">
      <alignment horizontal="center" vertical="center" wrapText="1"/>
    </xf>
    <xf numFmtId="14" fontId="18" fillId="3" borderId="18" xfId="0" applyNumberFormat="1" applyFont="1" applyFill="1" applyBorder="1" applyAlignment="1">
      <alignment horizontal="center" vertical="center" wrapText="1"/>
    </xf>
    <xf numFmtId="165" fontId="18" fillId="5" borderId="18" xfId="0" applyNumberFormat="1" applyFont="1" applyFill="1" applyBorder="1" applyAlignment="1">
      <alignment horizontal="center" vertical="center" wrapText="1"/>
    </xf>
    <xf numFmtId="14" fontId="18" fillId="0" borderId="18" xfId="0" applyNumberFormat="1" applyFont="1" applyFill="1" applyBorder="1" applyAlignment="1">
      <alignment horizontal="center" vertical="center" wrapText="1"/>
    </xf>
    <xf numFmtId="14" fontId="18" fillId="0" borderId="29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/>
    <xf numFmtId="0" fontId="21" fillId="0" borderId="0" xfId="0" applyFont="1" applyFill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vertical="center"/>
    </xf>
    <xf numFmtId="2" fontId="18" fillId="2" borderId="33" xfId="0" applyNumberFormat="1" applyFont="1" applyFill="1" applyBorder="1" applyAlignment="1">
      <alignment horizontal="center" vertical="center"/>
    </xf>
    <xf numFmtId="2" fontId="18" fillId="4" borderId="13" xfId="0" applyNumberFormat="1" applyFont="1" applyFill="1" applyBorder="1" applyAlignment="1">
      <alignment horizontal="center" vertical="center"/>
    </xf>
    <xf numFmtId="2" fontId="18" fillId="3" borderId="13" xfId="0" applyNumberFormat="1" applyFont="1" applyFill="1" applyBorder="1" applyAlignment="1">
      <alignment horizontal="center" vertical="center"/>
    </xf>
    <xf numFmtId="2" fontId="19" fillId="5" borderId="4" xfId="0" applyNumberFormat="1" applyFont="1" applyFill="1" applyBorder="1" applyAlignment="1">
      <alignment horizontal="center" vertical="center"/>
    </xf>
    <xf numFmtId="164" fontId="18" fillId="0" borderId="13" xfId="0" applyNumberFormat="1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2" fontId="18" fillId="2" borderId="13" xfId="0" applyNumberFormat="1" applyFont="1" applyFill="1" applyBorder="1" applyAlignment="1">
      <alignment horizontal="center" vertical="center" wrapText="1"/>
    </xf>
    <xf numFmtId="2" fontId="18" fillId="8" borderId="13" xfId="0" applyNumberFormat="1" applyFont="1" applyFill="1" applyBorder="1" applyAlignment="1">
      <alignment horizontal="center" vertical="center" wrapText="1"/>
    </xf>
    <xf numFmtId="2" fontId="18" fillId="9" borderId="13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164" fontId="18" fillId="0" borderId="26" xfId="0" applyNumberFormat="1" applyFont="1" applyFill="1" applyBorder="1" applyAlignment="1">
      <alignment horizontal="center" vertical="center"/>
    </xf>
    <xf numFmtId="2" fontId="18" fillId="2" borderId="33" xfId="0" applyNumberFormat="1" applyFont="1" applyFill="1" applyBorder="1" applyAlignment="1" applyProtection="1">
      <alignment horizontal="center"/>
      <protection locked="0"/>
    </xf>
    <xf numFmtId="2" fontId="18" fillId="8" borderId="13" xfId="0" applyNumberFormat="1" applyFont="1" applyFill="1" applyBorder="1" applyAlignment="1" applyProtection="1">
      <alignment horizontal="center" vertical="center"/>
      <protection locked="0"/>
    </xf>
    <xf numFmtId="2" fontId="18" fillId="9" borderId="13" xfId="0" applyNumberFormat="1" applyFont="1" applyFill="1" applyBorder="1" applyAlignment="1" applyProtection="1">
      <alignment horizontal="center" vertical="center"/>
      <protection locked="0"/>
    </xf>
    <xf numFmtId="164" fontId="18" fillId="0" borderId="9" xfId="0" applyNumberFormat="1" applyFont="1" applyFill="1" applyBorder="1" applyAlignment="1">
      <alignment horizontal="center" vertical="center" wrapText="1"/>
    </xf>
    <xf numFmtId="164" fontId="18" fillId="0" borderId="16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/>
    </xf>
    <xf numFmtId="2" fontId="18" fillId="2" borderId="13" xfId="0" applyNumberFormat="1" applyFont="1" applyFill="1" applyBorder="1" applyAlignment="1">
      <alignment horizontal="center" vertical="center"/>
    </xf>
    <xf numFmtId="2" fontId="18" fillId="8" borderId="13" xfId="0" applyNumberFormat="1" applyFont="1" applyFill="1" applyBorder="1" applyAlignment="1">
      <alignment horizontal="center" vertical="center"/>
    </xf>
    <xf numFmtId="2" fontId="18" fillId="9" borderId="13" xfId="0" applyNumberFormat="1" applyFont="1" applyFill="1" applyBorder="1" applyAlignment="1">
      <alignment horizontal="center" vertical="center"/>
    </xf>
    <xf numFmtId="164" fontId="18" fillId="0" borderId="9" xfId="2" applyNumberFormat="1" applyFont="1" applyFill="1" applyBorder="1" applyAlignment="1">
      <alignment horizontal="center" vertical="center" wrapText="1"/>
    </xf>
    <xf numFmtId="164" fontId="18" fillId="0" borderId="15" xfId="2" applyNumberFormat="1" applyFont="1" applyFill="1" applyBorder="1" applyAlignment="1">
      <alignment horizontal="center" vertical="center"/>
    </xf>
    <xf numFmtId="164" fontId="18" fillId="0" borderId="10" xfId="2" applyNumberFormat="1" applyFont="1" applyFill="1" applyBorder="1" applyAlignment="1">
      <alignment horizontal="center" vertical="center"/>
    </xf>
    <xf numFmtId="2" fontId="18" fillId="2" borderId="4" xfId="0" applyNumberFormat="1" applyFont="1" applyFill="1" applyBorder="1" applyAlignment="1">
      <alignment horizontal="center" vertical="center"/>
    </xf>
    <xf numFmtId="2" fontId="18" fillId="8" borderId="4" xfId="0" applyNumberFormat="1" applyFont="1" applyFill="1" applyBorder="1" applyAlignment="1">
      <alignment horizontal="center" vertical="center"/>
    </xf>
    <xf numFmtId="2" fontId="18" fillId="9" borderId="4" xfId="0" applyNumberFormat="1" applyFont="1" applyFill="1" applyBorder="1" applyAlignment="1">
      <alignment horizontal="center" vertical="center"/>
    </xf>
    <xf numFmtId="164" fontId="18" fillId="0" borderId="1" xfId="2" applyNumberFormat="1" applyFont="1" applyFill="1" applyBorder="1" applyAlignment="1">
      <alignment horizontal="center" vertical="center"/>
    </xf>
    <xf numFmtId="164" fontId="18" fillId="0" borderId="27" xfId="2" applyNumberFormat="1" applyFont="1" applyFill="1" applyBorder="1" applyAlignment="1">
      <alignment horizontal="center" vertical="center"/>
    </xf>
    <xf numFmtId="164" fontId="18" fillId="0" borderId="28" xfId="2" applyNumberFormat="1" applyFont="1" applyFill="1" applyBorder="1" applyAlignment="1">
      <alignment horizontal="center" vertical="center"/>
    </xf>
    <xf numFmtId="2" fontId="18" fillId="2" borderId="4" xfId="0" applyNumberFormat="1" applyFont="1" applyFill="1" applyBorder="1" applyAlignment="1">
      <alignment horizontal="center"/>
    </xf>
    <xf numFmtId="164" fontId="18" fillId="0" borderId="13" xfId="2" applyNumberFormat="1" applyFont="1" applyFill="1" applyBorder="1" applyAlignment="1">
      <alignment horizontal="center" vertical="center" wrapText="1"/>
    </xf>
    <xf numFmtId="164" fontId="18" fillId="0" borderId="13" xfId="2" applyNumberFormat="1" applyFont="1" applyFill="1" applyBorder="1" applyAlignment="1">
      <alignment horizontal="center" vertical="center"/>
    </xf>
    <xf numFmtId="164" fontId="18" fillId="0" borderId="14" xfId="2" applyNumberFormat="1" applyFont="1" applyFill="1" applyBorder="1" applyAlignment="1">
      <alignment horizontal="center" vertical="center"/>
    </xf>
    <xf numFmtId="0" fontId="18" fillId="0" borderId="11" xfId="0" applyFont="1" applyBorder="1"/>
    <xf numFmtId="164" fontId="18" fillId="0" borderId="3" xfId="0" applyNumberFormat="1" applyFont="1" applyFill="1" applyBorder="1" applyAlignment="1">
      <alignment horizontal="center" vertical="center" wrapText="1"/>
    </xf>
    <xf numFmtId="164" fontId="18" fillId="0" borderId="27" xfId="0" applyNumberFormat="1" applyFont="1" applyFill="1" applyBorder="1" applyAlignment="1">
      <alignment horizontal="center" vertical="center"/>
    </xf>
    <xf numFmtId="164" fontId="18" fillId="0" borderId="28" xfId="0" applyNumberFormat="1" applyFont="1" applyFill="1" applyBorder="1" applyAlignment="1">
      <alignment horizontal="center" vertical="center"/>
    </xf>
    <xf numFmtId="2" fontId="18" fillId="2" borderId="4" xfId="0" applyNumberFormat="1" applyFont="1" applyFill="1" applyBorder="1" applyAlignment="1">
      <alignment horizontal="center" vertical="center" wrapText="1"/>
    </xf>
    <xf numFmtId="2" fontId="18" fillId="8" borderId="4" xfId="0" applyNumberFormat="1" applyFont="1" applyFill="1" applyBorder="1" applyAlignment="1">
      <alignment horizontal="center" wrapText="1"/>
    </xf>
    <xf numFmtId="2" fontId="18" fillId="9" borderId="4" xfId="0" applyNumberFormat="1" applyFont="1" applyFill="1" applyBorder="1" applyAlignment="1">
      <alignment horizontal="center" vertical="center" wrapText="1"/>
    </xf>
    <xf numFmtId="2" fontId="18" fillId="5" borderId="4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/>
    </xf>
    <xf numFmtId="164" fontId="18" fillId="0" borderId="4" xfId="0" applyNumberFormat="1" applyFont="1" applyFill="1" applyBorder="1" applyAlignment="1">
      <alignment horizontal="center" vertical="center"/>
    </xf>
    <xf numFmtId="164" fontId="18" fillId="0" borderId="9" xfId="0" applyNumberFormat="1" applyFont="1" applyFill="1" applyBorder="1" applyAlignment="1">
      <alignment horizontal="center" vertical="center"/>
    </xf>
    <xf numFmtId="164" fontId="18" fillId="0" borderId="21" xfId="0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 wrapText="1"/>
    </xf>
    <xf numFmtId="164" fontId="18" fillId="0" borderId="30" xfId="0" applyNumberFormat="1" applyFont="1" applyFill="1" applyBorder="1" applyAlignment="1">
      <alignment horizontal="center" vertical="center"/>
    </xf>
    <xf numFmtId="2" fontId="18" fillId="2" borderId="4" xfId="1" applyNumberFormat="1" applyFont="1" applyFill="1" applyBorder="1" applyAlignment="1" applyProtection="1">
      <alignment horizontal="center" vertical="center"/>
      <protection locked="0"/>
    </xf>
    <xf numFmtId="2" fontId="18" fillId="8" borderId="4" xfId="3" applyNumberFormat="1" applyFont="1" applyFill="1" applyBorder="1" applyAlignment="1" applyProtection="1">
      <alignment horizontal="center" vertical="center"/>
      <protection locked="0"/>
    </xf>
    <xf numFmtId="2" fontId="18" fillId="9" borderId="4" xfId="1" applyNumberFormat="1" applyFont="1" applyFill="1" applyBorder="1" applyAlignment="1" applyProtection="1">
      <alignment horizontal="center" vertical="center"/>
      <protection locked="0"/>
    </xf>
    <xf numFmtId="164" fontId="18" fillId="0" borderId="15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2" fontId="18" fillId="8" borderId="4" xfId="0" applyNumberFormat="1" applyFont="1" applyFill="1" applyBorder="1" applyAlignment="1">
      <alignment horizontal="center"/>
    </xf>
    <xf numFmtId="164" fontId="18" fillId="0" borderId="27" xfId="0" applyNumberFormat="1" applyFont="1" applyFill="1" applyBorder="1" applyAlignment="1">
      <alignment horizontal="center" vertical="center" wrapText="1"/>
    </xf>
    <xf numFmtId="164" fontId="18" fillId="0" borderId="3" xfId="2" applyNumberFormat="1" applyFont="1" applyFill="1" applyBorder="1" applyAlignment="1">
      <alignment horizontal="center" vertical="center"/>
    </xf>
    <xf numFmtId="2" fontId="18" fillId="2" borderId="36" xfId="0" applyNumberFormat="1" applyFont="1" applyFill="1" applyBorder="1" applyAlignment="1">
      <alignment horizontal="center" vertical="center" wrapText="1"/>
    </xf>
    <xf numFmtId="2" fontId="18" fillId="8" borderId="4" xfId="0" applyNumberFormat="1" applyFont="1" applyFill="1" applyBorder="1" applyAlignment="1">
      <alignment horizontal="center" vertical="center" wrapText="1"/>
    </xf>
    <xf numFmtId="164" fontId="18" fillId="0" borderId="3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0" fontId="20" fillId="0" borderId="0" xfId="0" applyFont="1"/>
    <xf numFmtId="0" fontId="22" fillId="0" borderId="1" xfId="0" applyFont="1" applyBorder="1"/>
    <xf numFmtId="164" fontId="22" fillId="7" borderId="1" xfId="0" applyNumberFormat="1" applyFont="1" applyFill="1" applyBorder="1" applyAlignment="1">
      <alignment horizontal="center"/>
    </xf>
    <xf numFmtId="164" fontId="22" fillId="11" borderId="1" xfId="0" applyNumberFormat="1" applyFont="1" applyFill="1" applyBorder="1" applyAlignment="1">
      <alignment horizontal="center"/>
    </xf>
    <xf numFmtId="164" fontId="22" fillId="8" borderId="1" xfId="0" applyNumberFormat="1" applyFont="1" applyFill="1" applyBorder="1" applyAlignment="1">
      <alignment horizontal="center"/>
    </xf>
    <xf numFmtId="2" fontId="22" fillId="7" borderId="1" xfId="0" applyNumberFormat="1" applyFont="1" applyFill="1" applyBorder="1" applyAlignment="1">
      <alignment horizontal="center"/>
    </xf>
    <xf numFmtId="2" fontId="22" fillId="11" borderId="1" xfId="0" applyNumberFormat="1" applyFont="1" applyFill="1" applyBorder="1" applyAlignment="1">
      <alignment horizontal="center"/>
    </xf>
    <xf numFmtId="2" fontId="22" fillId="8" borderId="1" xfId="0" applyNumberFormat="1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8" xfId="0" applyFont="1" applyFill="1" applyBorder="1" applyAlignment="1">
      <alignment vertical="center"/>
    </xf>
    <xf numFmtId="2" fontId="18" fillId="2" borderId="36" xfId="0" applyNumberFormat="1" applyFont="1" applyFill="1" applyBorder="1" applyAlignment="1">
      <alignment horizontal="center" vertical="center"/>
    </xf>
    <xf numFmtId="2" fontId="18" fillId="4" borderId="4" xfId="0" applyNumberFormat="1" applyFont="1" applyFill="1" applyBorder="1" applyAlignment="1">
      <alignment horizontal="center" vertical="center"/>
    </xf>
    <xf numFmtId="2" fontId="18" fillId="3" borderId="4" xfId="0" applyNumberFormat="1" applyFont="1" applyFill="1" applyBorder="1" applyAlignment="1">
      <alignment horizontal="center" vertical="center"/>
    </xf>
    <xf numFmtId="2" fontId="18" fillId="8" borderId="1" xfId="0" applyNumberFormat="1" applyFont="1" applyFill="1" applyBorder="1" applyAlignment="1">
      <alignment horizontal="center" vertical="center" wrapText="1"/>
    </xf>
    <xf numFmtId="2" fontId="18" fillId="9" borderId="1" xfId="0" applyNumberFormat="1" applyFont="1" applyFill="1" applyBorder="1" applyAlignment="1">
      <alignment horizontal="center" vertical="center" wrapText="1"/>
    </xf>
    <xf numFmtId="2" fontId="18" fillId="5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2" fontId="18" fillId="2" borderId="34" xfId="0" applyNumberFormat="1" applyFont="1" applyFill="1" applyBorder="1" applyAlignment="1" applyProtection="1">
      <alignment horizontal="center"/>
      <protection locked="0"/>
    </xf>
    <xf numFmtId="2" fontId="18" fillId="8" borderId="1" xfId="0" applyNumberFormat="1" applyFont="1" applyFill="1" applyBorder="1" applyAlignment="1" applyProtection="1">
      <alignment horizontal="center" vertical="center"/>
      <protection locked="0"/>
    </xf>
    <xf numFmtId="2" fontId="18" fillId="9" borderId="1" xfId="0" applyNumberFormat="1" applyFont="1" applyFill="1" applyBorder="1" applyAlignment="1" applyProtection="1">
      <alignment horizontal="center" vertical="center"/>
      <protection locked="0"/>
    </xf>
    <xf numFmtId="164" fontId="18" fillId="0" borderId="21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/>
    </xf>
    <xf numFmtId="2" fontId="18" fillId="8" borderId="1" xfId="0" applyNumberFormat="1" applyFont="1" applyFill="1" applyBorder="1" applyAlignment="1">
      <alignment horizontal="center" vertical="center"/>
    </xf>
    <xf numFmtId="2" fontId="18" fillId="9" borderId="1" xfId="0" applyNumberFormat="1" applyFont="1" applyFill="1" applyBorder="1" applyAlignment="1">
      <alignment horizontal="center" vertical="center"/>
    </xf>
    <xf numFmtId="164" fontId="18" fillId="0" borderId="1" xfId="2" applyNumberFormat="1" applyFont="1" applyFill="1" applyBorder="1" applyAlignment="1">
      <alignment horizontal="center" vertical="center" wrapText="1"/>
    </xf>
    <xf numFmtId="164" fontId="18" fillId="0" borderId="21" xfId="2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/>
    </xf>
    <xf numFmtId="0" fontId="18" fillId="0" borderId="8" xfId="0" applyFont="1" applyFill="1" applyBorder="1"/>
    <xf numFmtId="2" fontId="18" fillId="8" borderId="1" xfId="0" applyNumberFormat="1" applyFont="1" applyFill="1" applyBorder="1" applyAlignment="1">
      <alignment horizontal="center" wrapText="1"/>
    </xf>
    <xf numFmtId="164" fontId="18" fillId="0" borderId="31" xfId="0" applyNumberFormat="1" applyFont="1" applyFill="1" applyBorder="1" applyAlignment="1">
      <alignment horizontal="center" vertical="center"/>
    </xf>
    <xf numFmtId="2" fontId="18" fillId="2" borderId="1" xfId="1" applyNumberFormat="1" applyFont="1" applyFill="1" applyBorder="1" applyAlignment="1" applyProtection="1">
      <alignment horizontal="center" vertical="center"/>
      <protection locked="0"/>
    </xf>
    <xf numFmtId="2" fontId="18" fillId="8" borderId="1" xfId="3" applyNumberFormat="1" applyFont="1" applyFill="1" applyBorder="1" applyAlignment="1" applyProtection="1">
      <alignment horizontal="center" vertical="center"/>
      <protection locked="0"/>
    </xf>
    <xf numFmtId="2" fontId="18" fillId="9" borderId="1" xfId="1" applyNumberFormat="1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>
      <alignment horizontal="center" vertical="center"/>
    </xf>
    <xf numFmtId="2" fontId="18" fillId="8" borderId="1" xfId="0" applyNumberFormat="1" applyFont="1" applyFill="1" applyBorder="1" applyAlignment="1">
      <alignment horizontal="center"/>
    </xf>
    <xf numFmtId="0" fontId="20" fillId="0" borderId="0" xfId="0" applyFont="1" applyFill="1"/>
    <xf numFmtId="0" fontId="22" fillId="0" borderId="1" xfId="0" applyFont="1" applyFill="1" applyBorder="1"/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vertical="center"/>
    </xf>
    <xf numFmtId="0" fontId="18" fillId="0" borderId="8" xfId="0" applyFont="1" applyBorder="1"/>
    <xf numFmtId="2" fontId="18" fillId="7" borderId="1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164" fontId="18" fillId="2" borderId="21" xfId="0" applyNumberFormat="1" applyFont="1" applyFill="1" applyBorder="1" applyAlignment="1">
      <alignment horizontal="center" vertical="center"/>
    </xf>
    <xf numFmtId="2" fontId="19" fillId="9" borderId="1" xfId="0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vertical="center" wrapText="1"/>
    </xf>
    <xf numFmtId="2" fontId="18" fillId="2" borderId="34" xfId="0" applyNumberFormat="1" applyFont="1" applyFill="1" applyBorder="1" applyAlignment="1" applyProtection="1">
      <alignment horizontal="center" vertical="center"/>
      <protection locked="0"/>
    </xf>
    <xf numFmtId="0" fontId="18" fillId="2" borderId="8" xfId="0" applyFont="1" applyFill="1" applyBorder="1" applyAlignment="1">
      <alignment horizontal="center"/>
    </xf>
    <xf numFmtId="164" fontId="18" fillId="2" borderId="1" xfId="2" applyNumberFormat="1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 wrapText="1"/>
    </xf>
    <xf numFmtId="2" fontId="19" fillId="9" borderId="1" xfId="0" applyNumberFormat="1" applyFont="1" applyFill="1" applyBorder="1" applyAlignment="1">
      <alignment horizontal="center" vertical="center" wrapText="1"/>
    </xf>
    <xf numFmtId="2" fontId="19" fillId="5" borderId="1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/>
    </xf>
    <xf numFmtId="2" fontId="18" fillId="2" borderId="2" xfId="0" applyNumberFormat="1" applyFont="1" applyFill="1" applyBorder="1" applyAlignment="1">
      <alignment horizontal="center" vertical="center" wrapText="1"/>
    </xf>
    <xf numFmtId="2" fontId="18" fillId="8" borderId="2" xfId="0" applyNumberFormat="1" applyFont="1" applyFill="1" applyBorder="1" applyAlignment="1">
      <alignment horizontal="center" vertical="center" wrapText="1"/>
    </xf>
    <xf numFmtId="2" fontId="18" fillId="2" borderId="43" xfId="0" applyNumberFormat="1" applyFont="1" applyFill="1" applyBorder="1" applyAlignment="1">
      <alignment horizontal="center" vertical="center" wrapText="1"/>
    </xf>
    <xf numFmtId="2" fontId="18" fillId="9" borderId="2" xfId="0" applyNumberFormat="1" applyFont="1" applyFill="1" applyBorder="1" applyAlignment="1">
      <alignment horizontal="center" vertical="center" wrapText="1"/>
    </xf>
    <xf numFmtId="2" fontId="19" fillId="9" borderId="1" xfId="0" applyNumberFormat="1" applyFont="1" applyFill="1" applyBorder="1" applyAlignment="1">
      <alignment horizontal="center"/>
    </xf>
    <xf numFmtId="2" fontId="18" fillId="2" borderId="2" xfId="0" applyNumberFormat="1" applyFont="1" applyFill="1" applyBorder="1" applyAlignment="1">
      <alignment horizontal="center" vertical="center"/>
    </xf>
    <xf numFmtId="2" fontId="18" fillId="8" borderId="2" xfId="0" applyNumberFormat="1" applyFont="1" applyFill="1" applyBorder="1" applyAlignment="1">
      <alignment horizontal="center" vertical="center"/>
    </xf>
    <xf numFmtId="2" fontId="19" fillId="9" borderId="1" xfId="1" applyNumberFormat="1" applyFont="1" applyFill="1" applyBorder="1" applyAlignment="1" applyProtection="1">
      <alignment horizontal="center" vertical="center"/>
      <protection locked="0"/>
    </xf>
    <xf numFmtId="2" fontId="18" fillId="2" borderId="34" xfId="0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left" vertical="center"/>
    </xf>
    <xf numFmtId="0" fontId="18" fillId="0" borderId="8" xfId="0" applyFont="1" applyBorder="1" applyAlignment="1">
      <alignment horizontal="left"/>
    </xf>
    <xf numFmtId="0" fontId="18" fillId="0" borderId="8" xfId="0" applyFont="1" applyFill="1" applyBorder="1" applyAlignment="1">
      <alignment horizontal="left" vertical="center"/>
    </xf>
    <xf numFmtId="2" fontId="18" fillId="2" borderId="34" xfId="0" applyNumberFormat="1" applyFont="1" applyFill="1" applyBorder="1" applyAlignment="1">
      <alignment horizontal="center"/>
    </xf>
    <xf numFmtId="0" fontId="18" fillId="0" borderId="8" xfId="0" applyFont="1" applyFill="1" applyBorder="1" applyAlignment="1">
      <alignment horizontal="left"/>
    </xf>
    <xf numFmtId="2" fontId="18" fillId="9" borderId="2" xfId="0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2" fontId="18" fillId="2" borderId="45" xfId="0" applyNumberFormat="1" applyFont="1" applyFill="1" applyBorder="1" applyAlignment="1">
      <alignment horizontal="center" vertical="center"/>
    </xf>
    <xf numFmtId="164" fontId="18" fillId="0" borderId="31" xfId="2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left" vertical="center"/>
    </xf>
    <xf numFmtId="2" fontId="18" fillId="2" borderId="37" xfId="0" applyNumberFormat="1" applyFont="1" applyFill="1" applyBorder="1" applyAlignment="1">
      <alignment horizontal="center" vertical="center"/>
    </xf>
    <xf numFmtId="2" fontId="18" fillId="4" borderId="22" xfId="0" applyNumberFormat="1" applyFont="1" applyFill="1" applyBorder="1" applyAlignment="1">
      <alignment horizontal="center" vertical="center"/>
    </xf>
    <xf numFmtId="2" fontId="18" fillId="3" borderId="22" xfId="0" applyNumberFormat="1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164" fontId="18" fillId="0" borderId="25" xfId="0" applyNumberFormat="1" applyFont="1" applyFill="1" applyBorder="1" applyAlignment="1">
      <alignment horizontal="center" vertical="center"/>
    </xf>
    <xf numFmtId="2" fontId="18" fillId="2" borderId="24" xfId="0" applyNumberFormat="1" applyFont="1" applyFill="1" applyBorder="1" applyAlignment="1">
      <alignment horizontal="center" vertical="center"/>
    </xf>
    <xf numFmtId="2" fontId="18" fillId="8" borderId="24" xfId="0" applyNumberFormat="1" applyFont="1" applyFill="1" applyBorder="1" applyAlignment="1">
      <alignment horizontal="center" vertical="center"/>
    </xf>
    <xf numFmtId="2" fontId="18" fillId="9" borderId="24" xfId="0" applyNumberFormat="1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 wrapText="1"/>
    </xf>
    <xf numFmtId="2" fontId="18" fillId="2" borderId="35" xfId="0" applyNumberFormat="1" applyFont="1" applyFill="1" applyBorder="1" applyAlignment="1">
      <alignment horizontal="center"/>
    </xf>
    <xf numFmtId="164" fontId="18" fillId="0" borderId="25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2" fontId="18" fillId="8" borderId="22" xfId="0" applyNumberFormat="1" applyFont="1" applyFill="1" applyBorder="1" applyAlignment="1">
      <alignment horizontal="center" vertical="center"/>
    </xf>
    <xf numFmtId="164" fontId="18" fillId="0" borderId="22" xfId="2" applyNumberFormat="1" applyFont="1" applyFill="1" applyBorder="1" applyAlignment="1">
      <alignment horizontal="center" vertical="center" wrapText="1"/>
    </xf>
    <xf numFmtId="164" fontId="18" fillId="0" borderId="22" xfId="2" applyNumberFormat="1" applyFont="1" applyFill="1" applyBorder="1" applyAlignment="1">
      <alignment horizontal="center" vertical="center"/>
    </xf>
    <xf numFmtId="164" fontId="18" fillId="0" borderId="23" xfId="2" applyNumberFormat="1" applyFont="1" applyFill="1" applyBorder="1" applyAlignment="1">
      <alignment horizontal="center" vertical="center"/>
    </xf>
    <xf numFmtId="2" fontId="18" fillId="2" borderId="22" xfId="0" applyNumberFormat="1" applyFont="1" applyFill="1" applyBorder="1" applyAlignment="1">
      <alignment horizontal="center" vertical="center"/>
    </xf>
    <xf numFmtId="164" fontId="18" fillId="0" borderId="24" xfId="2" applyNumberFormat="1" applyFont="1" applyFill="1" applyBorder="1" applyAlignment="1">
      <alignment horizontal="center" vertical="center"/>
    </xf>
    <xf numFmtId="2" fontId="18" fillId="2" borderId="24" xfId="0" applyNumberFormat="1" applyFont="1" applyFill="1" applyBorder="1" applyAlignment="1">
      <alignment horizontal="center"/>
    </xf>
    <xf numFmtId="164" fontId="18" fillId="0" borderId="24" xfId="2" applyNumberFormat="1" applyFont="1" applyFill="1" applyBorder="1" applyAlignment="1">
      <alignment horizontal="center" vertical="center" wrapText="1"/>
    </xf>
    <xf numFmtId="164" fontId="18" fillId="0" borderId="25" xfId="2" applyNumberFormat="1" applyFont="1" applyFill="1" applyBorder="1" applyAlignment="1">
      <alignment horizontal="center" vertical="center"/>
    </xf>
    <xf numFmtId="164" fontId="18" fillId="0" borderId="22" xfId="0" applyNumberFormat="1" applyFont="1" applyFill="1" applyBorder="1" applyAlignment="1">
      <alignment horizontal="center" vertical="center" wrapText="1"/>
    </xf>
    <xf numFmtId="164" fontId="18" fillId="2" borderId="22" xfId="0" applyNumberFormat="1" applyFont="1" applyFill="1" applyBorder="1" applyAlignment="1">
      <alignment horizontal="center" vertical="center"/>
    </xf>
    <xf numFmtId="164" fontId="18" fillId="2" borderId="23" xfId="0" applyNumberFormat="1" applyFont="1" applyFill="1" applyBorder="1" applyAlignment="1">
      <alignment horizontal="center" vertical="center"/>
    </xf>
    <xf numFmtId="2" fontId="18" fillId="2" borderId="24" xfId="0" applyNumberFormat="1" applyFont="1" applyFill="1" applyBorder="1" applyAlignment="1">
      <alignment horizontal="center" vertical="center" wrapText="1"/>
    </xf>
    <xf numFmtId="2" fontId="18" fillId="8" borderId="24" xfId="0" applyNumberFormat="1" applyFont="1" applyFill="1" applyBorder="1" applyAlignment="1">
      <alignment horizontal="center" wrapText="1"/>
    </xf>
    <xf numFmtId="2" fontId="18" fillId="9" borderId="24" xfId="0" applyNumberFormat="1" applyFont="1" applyFill="1" applyBorder="1" applyAlignment="1">
      <alignment horizontal="center" vertical="center" wrapText="1"/>
    </xf>
    <xf numFmtId="164" fontId="18" fillId="0" borderId="22" xfId="0" applyNumberFormat="1" applyFont="1" applyFill="1" applyBorder="1" applyAlignment="1">
      <alignment horizontal="center" vertical="center"/>
    </xf>
    <xf numFmtId="164" fontId="18" fillId="0" borderId="23" xfId="0" applyNumberFormat="1" applyFont="1" applyFill="1" applyBorder="1" applyAlignment="1">
      <alignment horizontal="center" vertical="center"/>
    </xf>
    <xf numFmtId="164" fontId="18" fillId="0" borderId="32" xfId="0" applyNumberFormat="1" applyFont="1" applyFill="1" applyBorder="1" applyAlignment="1">
      <alignment horizontal="center" vertical="center"/>
    </xf>
    <xf numFmtId="2" fontId="18" fillId="2" borderId="24" xfId="1" applyNumberFormat="1" applyFont="1" applyFill="1" applyBorder="1" applyAlignment="1" applyProtection="1">
      <alignment horizontal="center" vertical="center"/>
      <protection locked="0"/>
    </xf>
    <xf numFmtId="2" fontId="18" fillId="8" borderId="24" xfId="3" applyNumberFormat="1" applyFont="1" applyFill="1" applyBorder="1" applyAlignment="1" applyProtection="1">
      <alignment horizontal="center" vertical="center"/>
      <protection locked="0"/>
    </xf>
    <xf numFmtId="164" fontId="18" fillId="0" borderId="23" xfId="0" applyNumberFormat="1" applyFont="1" applyFill="1" applyBorder="1" applyAlignment="1">
      <alignment horizontal="center" vertical="center" wrapText="1"/>
    </xf>
    <xf numFmtId="2" fontId="18" fillId="2" borderId="3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1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18" fillId="6" borderId="1" xfId="0" applyNumberFormat="1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2" fontId="25" fillId="10" borderId="1" xfId="0" applyNumberFormat="1" applyFont="1" applyFill="1" applyBorder="1" applyAlignment="1">
      <alignment horizontal="center" vertical="center"/>
    </xf>
    <xf numFmtId="2" fontId="24" fillId="6" borderId="1" xfId="0" applyNumberFormat="1" applyFont="1" applyFill="1" applyBorder="1" applyAlignment="1">
      <alignment horizontal="center" vertical="center" wrapText="1"/>
    </xf>
    <xf numFmtId="2" fontId="24" fillId="6" borderId="1" xfId="0" applyNumberFormat="1" applyFont="1" applyFill="1" applyBorder="1" applyAlignment="1" applyProtection="1">
      <alignment horizontal="center" vertical="center"/>
      <protection locked="0"/>
    </xf>
    <xf numFmtId="2" fontId="24" fillId="6" borderId="1" xfId="0" applyNumberFormat="1" applyFont="1" applyFill="1" applyBorder="1" applyAlignment="1">
      <alignment horizontal="center" vertical="center"/>
    </xf>
    <xf numFmtId="2" fontId="24" fillId="6" borderId="1" xfId="3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2" fontId="24" fillId="7" borderId="1" xfId="0" applyNumberFormat="1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/>
    </xf>
    <xf numFmtId="2" fontId="24" fillId="7" borderId="1" xfId="0" applyNumberFormat="1" applyFont="1" applyFill="1" applyBorder="1" applyAlignment="1" applyProtection="1">
      <alignment horizontal="center" vertical="center"/>
      <protection locked="0"/>
    </xf>
    <xf numFmtId="2" fontId="24" fillId="7" borderId="1" xfId="0" applyNumberFormat="1" applyFont="1" applyFill="1" applyBorder="1" applyAlignment="1">
      <alignment horizontal="center" vertical="center"/>
    </xf>
    <xf numFmtId="2" fontId="24" fillId="7" borderId="1" xfId="3" applyNumberFormat="1" applyFont="1" applyFill="1" applyBorder="1" applyAlignment="1" applyProtection="1">
      <alignment horizontal="center" vertical="center"/>
      <protection locked="0"/>
    </xf>
    <xf numFmtId="0" fontId="24" fillId="0" borderId="1" xfId="0" applyFont="1" applyFill="1" applyBorder="1" applyAlignment="1">
      <alignment horizontal="left" vertical="center"/>
    </xf>
    <xf numFmtId="0" fontId="24" fillId="0" borderId="35" xfId="0" applyFont="1" applyBorder="1" applyAlignment="1">
      <alignment horizontal="center" vertical="center"/>
    </xf>
    <xf numFmtId="2" fontId="8" fillId="0" borderId="0" xfId="0" applyNumberFormat="1" applyFont="1"/>
    <xf numFmtId="2" fontId="19" fillId="5" borderId="3" xfId="0" applyNumberFormat="1" applyFont="1" applyFill="1" applyBorder="1" applyAlignment="1">
      <alignment horizontal="center" vertical="center"/>
    </xf>
    <xf numFmtId="2" fontId="26" fillId="10" borderId="1" xfId="0" applyNumberFormat="1" applyFont="1" applyFill="1" applyBorder="1" applyAlignment="1">
      <alignment horizontal="center" vertical="center"/>
    </xf>
    <xf numFmtId="2" fontId="19" fillId="5" borderId="0" xfId="0" applyNumberFormat="1" applyFont="1" applyFill="1" applyBorder="1" applyAlignment="1">
      <alignment horizontal="center" vertical="center"/>
    </xf>
    <xf numFmtId="2" fontId="18" fillId="7" borderId="13" xfId="0" applyNumberFormat="1" applyFont="1" applyFill="1" applyBorder="1" applyAlignment="1">
      <alignment horizontal="center" vertical="center"/>
    </xf>
    <xf numFmtId="2" fontId="18" fillId="7" borderId="1" xfId="0" applyNumberFormat="1" applyFont="1" applyFill="1" applyBorder="1" applyAlignment="1">
      <alignment horizontal="center" vertical="center"/>
    </xf>
    <xf numFmtId="2" fontId="18" fillId="5" borderId="1" xfId="0" applyNumberFormat="1" applyFont="1" applyFill="1" applyBorder="1" applyAlignment="1">
      <alignment horizontal="center" vertical="center"/>
    </xf>
    <xf numFmtId="2" fontId="18" fillId="7" borderId="2" xfId="0" applyNumberFormat="1" applyFont="1" applyFill="1" applyBorder="1" applyAlignment="1">
      <alignment horizontal="center" vertical="center"/>
    </xf>
    <xf numFmtId="2" fontId="18" fillId="5" borderId="4" xfId="0" applyNumberFormat="1" applyFont="1" applyFill="1" applyBorder="1" applyAlignment="1">
      <alignment horizontal="center" vertical="center"/>
    </xf>
    <xf numFmtId="2" fontId="18" fillId="5" borderId="24" xfId="0" applyNumberFormat="1" applyFont="1" applyFill="1" applyBorder="1" applyAlignment="1">
      <alignment horizontal="center" vertical="center"/>
    </xf>
    <xf numFmtId="2" fontId="18" fillId="5" borderId="13" xfId="0" applyNumberFormat="1" applyFont="1" applyFill="1" applyBorder="1" applyAlignment="1">
      <alignment horizontal="center" vertical="center" wrapText="1"/>
    </xf>
    <xf numFmtId="2" fontId="19" fillId="5" borderId="1" xfId="0" applyNumberFormat="1" applyFont="1" applyFill="1" applyBorder="1" applyAlignment="1">
      <alignment horizontal="center"/>
    </xf>
    <xf numFmtId="2" fontId="19" fillId="7" borderId="1" xfId="0" applyNumberFormat="1" applyFont="1" applyFill="1" applyBorder="1" applyAlignment="1">
      <alignment horizontal="center" vertical="center"/>
    </xf>
    <xf numFmtId="2" fontId="19" fillId="5" borderId="1" xfId="0" applyNumberFormat="1" applyFont="1" applyFill="1" applyBorder="1" applyAlignment="1">
      <alignment horizontal="center" vertical="center"/>
    </xf>
    <xf numFmtId="2" fontId="18" fillId="7" borderId="4" xfId="0" applyNumberFormat="1" applyFont="1" applyFill="1" applyBorder="1" applyAlignment="1">
      <alignment horizontal="center" vertical="center"/>
    </xf>
    <xf numFmtId="2" fontId="18" fillId="7" borderId="24" xfId="0" applyNumberFormat="1" applyFont="1" applyFill="1" applyBorder="1" applyAlignment="1">
      <alignment horizontal="center" vertical="center"/>
    </xf>
    <xf numFmtId="2" fontId="18" fillId="5" borderId="24" xfId="0" applyNumberFormat="1" applyFont="1" applyFill="1" applyBorder="1" applyAlignment="1">
      <alignment horizontal="center" vertical="center" wrapText="1"/>
    </xf>
    <xf numFmtId="2" fontId="18" fillId="5" borderId="4" xfId="1" applyNumberFormat="1" applyFont="1" applyFill="1" applyBorder="1" applyAlignment="1" applyProtection="1">
      <alignment horizontal="center" vertical="center"/>
      <protection locked="0"/>
    </xf>
    <xf numFmtId="2" fontId="18" fillId="5" borderId="1" xfId="1" applyNumberFormat="1" applyFont="1" applyFill="1" applyBorder="1" applyAlignment="1" applyProtection="1">
      <alignment horizontal="center" vertical="center"/>
      <protection locked="0"/>
    </xf>
    <xf numFmtId="2" fontId="18" fillId="7" borderId="1" xfId="1" applyNumberFormat="1" applyFont="1" applyFill="1" applyBorder="1" applyAlignment="1" applyProtection="1">
      <alignment horizontal="center" vertical="center"/>
      <protection locked="0"/>
    </xf>
    <xf numFmtId="2" fontId="19" fillId="5" borderId="1" xfId="1" applyNumberFormat="1" applyFont="1" applyFill="1" applyBorder="1" applyAlignment="1" applyProtection="1">
      <alignment horizontal="center" vertical="center"/>
      <protection locked="0"/>
    </xf>
    <xf numFmtId="2" fontId="18" fillId="7" borderId="4" xfId="0" applyNumberFormat="1" applyFont="1" applyFill="1" applyBorder="1" applyAlignment="1">
      <alignment horizontal="center" vertical="center" wrapText="1"/>
    </xf>
    <xf numFmtId="2" fontId="18" fillId="7" borderId="2" xfId="0" applyNumberFormat="1" applyFont="1" applyFill="1" applyBorder="1" applyAlignment="1">
      <alignment horizontal="center" vertical="center" wrapText="1"/>
    </xf>
    <xf numFmtId="2" fontId="18" fillId="5" borderId="13" xfId="0" applyNumberFormat="1" applyFont="1" applyFill="1" applyBorder="1" applyAlignment="1" applyProtection="1">
      <alignment horizontal="center" vertical="center"/>
      <protection locked="0"/>
    </xf>
    <xf numFmtId="2" fontId="18" fillId="7" borderId="1" xfId="0" applyNumberFormat="1" applyFont="1" applyFill="1" applyBorder="1" applyAlignment="1" applyProtection="1">
      <alignment horizontal="center" vertical="center"/>
      <protection locked="0"/>
    </xf>
    <xf numFmtId="2" fontId="18" fillId="5" borderId="1" xfId="0" applyNumberFormat="1" applyFont="1" applyFill="1" applyBorder="1" applyAlignment="1" applyProtection="1">
      <alignment horizontal="center" vertical="center"/>
      <protection locked="0"/>
    </xf>
    <xf numFmtId="0" fontId="19" fillId="6" borderId="42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19" fillId="6" borderId="38" xfId="0" applyFont="1" applyFill="1" applyBorder="1" applyAlignment="1">
      <alignment horizontal="center" vertical="center"/>
    </xf>
    <xf numFmtId="0" fontId="19" fillId="6" borderId="39" xfId="0" applyFont="1" applyFill="1" applyBorder="1" applyAlignment="1">
      <alignment horizontal="center" vertical="center"/>
    </xf>
    <xf numFmtId="0" fontId="19" fillId="6" borderId="19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9" fillId="6" borderId="4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42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2" fontId="19" fillId="6" borderId="39" xfId="0" applyNumberFormat="1" applyFont="1" applyFill="1" applyBorder="1" applyAlignment="1">
      <alignment horizontal="center" vertical="center"/>
    </xf>
    <xf numFmtId="2" fontId="19" fillId="6" borderId="19" xfId="0" applyNumberFormat="1" applyFont="1" applyFill="1" applyBorder="1" applyAlignment="1">
      <alignment horizontal="center" vertical="center"/>
    </xf>
    <xf numFmtId="2" fontId="19" fillId="0" borderId="18" xfId="0" applyNumberFormat="1" applyFont="1" applyBorder="1" applyAlignment="1">
      <alignment horizontal="center" vertical="center"/>
    </xf>
    <xf numFmtId="2" fontId="19" fillId="0" borderId="29" xfId="0" applyNumberFormat="1" applyFont="1" applyBorder="1" applyAlignment="1">
      <alignment horizontal="center" vertical="center"/>
    </xf>
    <xf numFmtId="2" fontId="19" fillId="0" borderId="5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8">
    <cellStyle name="Обычный" xfId="0" builtinId="0"/>
    <cellStyle name="Обычный 2" xfId="5"/>
    <cellStyle name="Обычный 3" xfId="6"/>
    <cellStyle name="Обычный_Лист3" xfId="1"/>
    <cellStyle name="Обычный_Лист3 2" xfId="3"/>
    <cellStyle name="Процентный" xfId="2" builtinId="5"/>
    <cellStyle name="Процентный 2" xfId="4"/>
    <cellStyle name="Финансов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35"/>
  <sheetViews>
    <sheetView tabSelected="1" zoomScaleNormal="100" zoomScaleSheetLayoutView="100" zoomScalePageLayoutView="106" workbookViewId="0">
      <pane xSplit="2" topLeftCell="C1" activePane="topRight" state="frozen"/>
      <selection pane="topRight" activeCell="EG18" sqref="EG18"/>
    </sheetView>
  </sheetViews>
  <sheetFormatPr defaultRowHeight="15" x14ac:dyDescent="0.25"/>
  <cols>
    <col min="1" max="1" width="2.7109375" customWidth="1"/>
    <col min="2" max="2" width="19.7109375" customWidth="1"/>
    <col min="3" max="3" width="3.28515625" customWidth="1"/>
    <col min="4" max="5" width="6.5703125" customWidth="1"/>
    <col min="6" max="6" width="5.7109375" customWidth="1"/>
    <col min="7" max="7" width="6.42578125" customWidth="1"/>
    <col min="8" max="8" width="6.42578125" hidden="1" customWidth="1"/>
    <col min="9" max="10" width="7.85546875" hidden="1" customWidth="1"/>
    <col min="11" max="12" width="8.5703125" hidden="1" customWidth="1"/>
    <col min="13" max="13" width="5.7109375" customWidth="1"/>
    <col min="14" max="14" width="5.28515625" customWidth="1"/>
    <col min="15" max="15" width="5.42578125" customWidth="1"/>
    <col min="16" max="16" width="6.5703125" customWidth="1"/>
    <col min="17" max="17" width="6.85546875" style="18" customWidth="1"/>
    <col min="18" max="18" width="6" customWidth="1"/>
    <col min="19" max="19" width="5.85546875" bestFit="1" customWidth="1"/>
    <col min="20" max="20" width="6.28515625" customWidth="1"/>
    <col min="21" max="21" width="5.42578125" customWidth="1"/>
    <col min="22" max="22" width="5.140625" customWidth="1"/>
    <col min="23" max="23" width="6.85546875" customWidth="1"/>
    <col min="24" max="24" width="7" style="18" customWidth="1"/>
    <col min="25" max="25" width="6" customWidth="1"/>
    <col min="26" max="26" width="6.140625" customWidth="1"/>
    <col min="27" max="27" width="5.7109375" customWidth="1"/>
    <col min="28" max="29" width="5.28515625" customWidth="1"/>
    <col min="30" max="30" width="3.28515625" customWidth="1"/>
    <col min="31" max="31" width="18.42578125" customWidth="1"/>
    <col min="32" max="32" width="3.85546875" customWidth="1"/>
    <col min="33" max="33" width="6.7109375" customWidth="1"/>
    <col min="34" max="34" width="6.7109375" style="18" customWidth="1"/>
    <col min="35" max="35" width="5.85546875" style="17" customWidth="1"/>
    <col min="36" max="37" width="6.42578125" customWidth="1"/>
    <col min="38" max="38" width="5.28515625" customWidth="1"/>
    <col min="39" max="39" width="5.85546875" customWidth="1"/>
    <col min="40" max="40" width="6.5703125" customWidth="1"/>
    <col min="41" max="41" width="7.140625" style="18" customWidth="1"/>
    <col min="42" max="42" width="6.5703125" style="17" customWidth="1"/>
    <col min="43" max="43" width="6.42578125" customWidth="1"/>
    <col min="44" max="44" width="5.5703125" customWidth="1"/>
    <col min="45" max="45" width="5.28515625" customWidth="1"/>
    <col min="46" max="46" width="5.140625" customWidth="1"/>
    <col min="47" max="47" width="6.5703125" customWidth="1"/>
    <col min="48" max="48" width="7.140625" style="18" customWidth="1"/>
    <col min="49" max="49" width="6.7109375" style="17" customWidth="1"/>
    <col min="50" max="51" width="6.5703125" customWidth="1"/>
    <col min="52" max="52" width="5.7109375" customWidth="1"/>
    <col min="53" max="53" width="5.140625" customWidth="1"/>
    <col min="54" max="54" width="3.28515625" customWidth="1"/>
    <col min="55" max="55" width="18.7109375" customWidth="1"/>
    <col min="56" max="56" width="3.28515625" customWidth="1"/>
    <col min="57" max="57" width="7" customWidth="1"/>
    <col min="58" max="58" width="6.85546875" style="18" customWidth="1"/>
    <col min="59" max="59" width="6" style="17" customWidth="1"/>
    <col min="60" max="60" width="7.140625" customWidth="1"/>
    <col min="61" max="62" width="5.140625" customWidth="1"/>
    <col min="63" max="63" width="5.5703125" customWidth="1"/>
    <col min="64" max="64" width="6.42578125" customWidth="1"/>
    <col min="65" max="65" width="7" style="18" customWidth="1"/>
    <col min="66" max="66" width="5.85546875" style="17" customWidth="1"/>
    <col min="67" max="67" width="6.28515625" customWidth="1"/>
    <col min="68" max="68" width="6.5703125" customWidth="1"/>
    <col min="69" max="69" width="5.140625" customWidth="1"/>
    <col min="70" max="70" width="5.5703125" customWidth="1"/>
    <col min="71" max="71" width="7" customWidth="1"/>
    <col min="72" max="72" width="6.7109375" style="18" customWidth="1"/>
    <col min="73" max="73" width="6.140625" style="17" customWidth="1"/>
    <col min="74" max="74" width="6.42578125" customWidth="1"/>
    <col min="75" max="75" width="6.140625" customWidth="1"/>
    <col min="76" max="76" width="5.5703125" customWidth="1"/>
    <col min="77" max="77" width="5.140625" customWidth="1"/>
    <col min="78" max="78" width="3.140625" customWidth="1"/>
    <col min="79" max="79" width="19.5703125" customWidth="1"/>
    <col min="80" max="80" width="3.140625" customWidth="1"/>
    <col min="81" max="81" width="6.85546875" customWidth="1"/>
    <col min="82" max="82" width="7.140625" style="18" customWidth="1"/>
    <col min="83" max="83" width="6.140625" style="17" customWidth="1"/>
    <col min="84" max="84" width="6.85546875" customWidth="1"/>
    <col min="85" max="85" width="5.5703125" customWidth="1"/>
    <col min="86" max="86" width="5.42578125" customWidth="1"/>
    <col min="87" max="87" width="6" customWidth="1"/>
    <col min="88" max="88" width="6.7109375" customWidth="1"/>
    <col min="89" max="89" width="6.7109375" style="18" customWidth="1"/>
    <col min="90" max="90" width="5.85546875" style="17" customWidth="1"/>
    <col min="91" max="91" width="7" customWidth="1"/>
    <col min="92" max="92" width="5.5703125" customWidth="1"/>
    <col min="93" max="93" width="6.42578125" customWidth="1"/>
    <col min="94" max="94" width="5.5703125" customWidth="1"/>
    <col min="95" max="95" width="6.5703125" customWidth="1"/>
    <col min="96" max="96" width="6.5703125" style="18" customWidth="1"/>
    <col min="97" max="97" width="6.42578125" style="17" customWidth="1"/>
    <col min="98" max="98" width="6.85546875" customWidth="1"/>
    <col min="99" max="99" width="5.28515625" customWidth="1"/>
    <col min="100" max="101" width="5.42578125" customWidth="1"/>
    <col min="102" max="102" width="3.140625" customWidth="1"/>
    <col min="103" max="103" width="19" customWidth="1"/>
    <col min="104" max="104" width="3.42578125" customWidth="1"/>
    <col min="105" max="105" width="7.140625" customWidth="1"/>
    <col min="106" max="106" width="7" style="18" customWidth="1"/>
    <col min="107" max="107" width="6" style="17" customWidth="1"/>
    <col min="108" max="108" width="6.42578125" customWidth="1"/>
    <col min="109" max="109" width="5.5703125" customWidth="1"/>
    <col min="110" max="110" width="5.85546875" customWidth="1"/>
    <col min="111" max="111" width="5.7109375" customWidth="1"/>
    <col min="112" max="112" width="7.140625" customWidth="1"/>
    <col min="113" max="113" width="6.85546875" style="18" customWidth="1"/>
    <col min="114" max="114" width="5.85546875" customWidth="1"/>
    <col min="115" max="115" width="6.28515625" customWidth="1"/>
    <col min="116" max="116" width="5.42578125" customWidth="1"/>
    <col min="117" max="117" width="5.28515625" customWidth="1"/>
    <col min="118" max="118" width="5.42578125" customWidth="1"/>
    <col min="119" max="119" width="6.7109375" customWidth="1"/>
    <col min="120" max="120" width="7.140625" customWidth="1"/>
    <col min="121" max="122" width="6.28515625" customWidth="1"/>
    <col min="123" max="123" width="5.5703125" customWidth="1"/>
    <col min="124" max="124" width="5.140625" customWidth="1"/>
    <col min="125" max="125" width="6" customWidth="1"/>
    <col min="126" max="126" width="9.140625" customWidth="1"/>
    <col min="127" max="127" width="26.7109375" hidden="1" customWidth="1"/>
    <col min="128" max="133" width="9.140625" hidden="1" customWidth="1"/>
    <col min="134" max="141" width="9.140625" customWidth="1"/>
  </cols>
  <sheetData>
    <row r="1" spans="1:133" ht="15" customHeight="1" x14ac:dyDescent="0.25">
      <c r="A1" s="286" t="s">
        <v>100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30"/>
      <c r="AE1" s="30"/>
      <c r="AF1" s="30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2"/>
      <c r="DW1" s="32"/>
      <c r="DX1" s="32"/>
      <c r="DY1" s="32"/>
      <c r="DZ1" s="32"/>
      <c r="EA1" s="32"/>
      <c r="EB1" s="32"/>
      <c r="EC1" s="32"/>
    </row>
    <row r="2" spans="1:133" ht="15" customHeight="1" x14ac:dyDescent="0.25">
      <c r="A2" s="286" t="s">
        <v>101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30"/>
      <c r="AE2" s="30"/>
      <c r="AF2" s="30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2"/>
      <c r="DW2" s="32"/>
      <c r="DX2" s="32"/>
      <c r="DY2" s="32"/>
      <c r="DZ2" s="32"/>
      <c r="EA2" s="32"/>
      <c r="EB2" s="32"/>
      <c r="EC2" s="32"/>
    </row>
    <row r="3" spans="1:133" s="11" customFormat="1" ht="15" customHeight="1" x14ac:dyDescent="0.25">
      <c r="A3" s="287" t="s">
        <v>115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33"/>
      <c r="AE3" s="33"/>
      <c r="AF3" s="33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5"/>
      <c r="DW3" s="35"/>
      <c r="DX3" s="35"/>
      <c r="DY3" s="35"/>
      <c r="DZ3" s="35"/>
      <c r="EA3" s="35"/>
      <c r="EB3" s="35"/>
      <c r="EC3" s="35"/>
    </row>
    <row r="4" spans="1:133" ht="15.75" thickBot="1" x14ac:dyDescent="0.3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4"/>
      <c r="AO4" s="37"/>
      <c r="AP4" s="37"/>
      <c r="AQ4" s="37"/>
      <c r="AR4" s="37"/>
      <c r="AS4" s="37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8"/>
      <c r="CF4" s="38"/>
      <c r="CG4" s="38"/>
      <c r="CH4" s="38"/>
      <c r="CI4" s="34"/>
      <c r="CJ4" s="34"/>
      <c r="CK4" s="37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7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1"/>
      <c r="DV4" s="32"/>
      <c r="DW4" s="32"/>
      <c r="DX4" s="32"/>
      <c r="DY4" s="32"/>
      <c r="DZ4" s="32"/>
      <c r="EA4" s="32"/>
      <c r="EB4" s="32"/>
      <c r="EC4" s="32"/>
    </row>
    <row r="5" spans="1:133" s="20" customFormat="1" ht="12.75" customHeight="1" thickBot="1" x14ac:dyDescent="0.3">
      <c r="A5" s="294" t="s">
        <v>70</v>
      </c>
      <c r="B5" s="290" t="s">
        <v>1</v>
      </c>
      <c r="C5" s="288" t="s">
        <v>94</v>
      </c>
      <c r="D5" s="298" t="s">
        <v>58</v>
      </c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300"/>
      <c r="P5" s="273" t="s">
        <v>16</v>
      </c>
      <c r="Q5" s="273"/>
      <c r="R5" s="273"/>
      <c r="S5" s="273"/>
      <c r="T5" s="273"/>
      <c r="U5" s="273"/>
      <c r="V5" s="274"/>
      <c r="W5" s="283" t="s">
        <v>17</v>
      </c>
      <c r="X5" s="275"/>
      <c r="Y5" s="275"/>
      <c r="Z5" s="275"/>
      <c r="AA5" s="275"/>
      <c r="AB5" s="275"/>
      <c r="AC5" s="276"/>
      <c r="AD5" s="277" t="s">
        <v>70</v>
      </c>
      <c r="AE5" s="284" t="s">
        <v>1</v>
      </c>
      <c r="AF5" s="281" t="s">
        <v>95</v>
      </c>
      <c r="AG5" s="296" t="s">
        <v>18</v>
      </c>
      <c r="AH5" s="296"/>
      <c r="AI5" s="296"/>
      <c r="AJ5" s="296"/>
      <c r="AK5" s="296"/>
      <c r="AL5" s="296"/>
      <c r="AM5" s="297"/>
      <c r="AN5" s="296" t="s">
        <v>19</v>
      </c>
      <c r="AO5" s="296"/>
      <c r="AP5" s="296"/>
      <c r="AQ5" s="296"/>
      <c r="AR5" s="296"/>
      <c r="AS5" s="296"/>
      <c r="AT5" s="297"/>
      <c r="AU5" s="296" t="s">
        <v>55</v>
      </c>
      <c r="AV5" s="296"/>
      <c r="AW5" s="296"/>
      <c r="AX5" s="296"/>
      <c r="AY5" s="296"/>
      <c r="AZ5" s="296"/>
      <c r="BA5" s="297"/>
      <c r="BB5" s="277" t="s">
        <v>70</v>
      </c>
      <c r="BC5" s="39"/>
      <c r="BD5" s="277" t="s">
        <v>26</v>
      </c>
      <c r="BE5" s="283" t="s">
        <v>20</v>
      </c>
      <c r="BF5" s="275"/>
      <c r="BG5" s="275"/>
      <c r="BH5" s="275"/>
      <c r="BI5" s="275"/>
      <c r="BJ5" s="275"/>
      <c r="BK5" s="276"/>
      <c r="BL5" s="273" t="s">
        <v>21</v>
      </c>
      <c r="BM5" s="273"/>
      <c r="BN5" s="273"/>
      <c r="BO5" s="273"/>
      <c r="BP5" s="273"/>
      <c r="BQ5" s="273"/>
      <c r="BR5" s="274"/>
      <c r="BS5" s="273" t="s">
        <v>22</v>
      </c>
      <c r="BT5" s="273"/>
      <c r="BU5" s="273"/>
      <c r="BV5" s="273"/>
      <c r="BW5" s="273"/>
      <c r="BX5" s="273"/>
      <c r="BY5" s="274"/>
      <c r="BZ5" s="277" t="s">
        <v>70</v>
      </c>
      <c r="CA5" s="284" t="s">
        <v>1</v>
      </c>
      <c r="CB5" s="281" t="s">
        <v>95</v>
      </c>
      <c r="CC5" s="275" t="s">
        <v>67</v>
      </c>
      <c r="CD5" s="275"/>
      <c r="CE5" s="275"/>
      <c r="CF5" s="275"/>
      <c r="CG5" s="275"/>
      <c r="CH5" s="275"/>
      <c r="CI5" s="276"/>
      <c r="CJ5" s="275" t="s">
        <v>23</v>
      </c>
      <c r="CK5" s="275"/>
      <c r="CL5" s="275"/>
      <c r="CM5" s="275"/>
      <c r="CN5" s="275"/>
      <c r="CO5" s="275"/>
      <c r="CP5" s="276"/>
      <c r="CQ5" s="275" t="s">
        <v>24</v>
      </c>
      <c r="CR5" s="275"/>
      <c r="CS5" s="275"/>
      <c r="CT5" s="275"/>
      <c r="CU5" s="275"/>
      <c r="CV5" s="275"/>
      <c r="CW5" s="276"/>
      <c r="CX5" s="277" t="s">
        <v>70</v>
      </c>
      <c r="CY5" s="279" t="s">
        <v>1</v>
      </c>
      <c r="CZ5" s="277" t="s">
        <v>63</v>
      </c>
      <c r="DA5" s="275" t="s">
        <v>57</v>
      </c>
      <c r="DB5" s="275"/>
      <c r="DC5" s="275"/>
      <c r="DD5" s="275"/>
      <c r="DE5" s="275"/>
      <c r="DF5" s="275"/>
      <c r="DG5" s="276"/>
      <c r="DH5" s="275" t="s">
        <v>56</v>
      </c>
      <c r="DI5" s="275"/>
      <c r="DJ5" s="275"/>
      <c r="DK5" s="275"/>
      <c r="DL5" s="275"/>
      <c r="DM5" s="275"/>
      <c r="DN5" s="276"/>
      <c r="DO5" s="272" t="s">
        <v>25</v>
      </c>
      <c r="DP5" s="273"/>
      <c r="DQ5" s="273"/>
      <c r="DR5" s="273"/>
      <c r="DS5" s="273"/>
      <c r="DT5" s="273"/>
      <c r="DU5" s="274"/>
      <c r="DV5" s="112"/>
      <c r="DW5" s="112"/>
      <c r="DX5" s="112"/>
      <c r="DY5" s="112"/>
      <c r="DZ5" s="112"/>
      <c r="EA5" s="112"/>
      <c r="EB5" s="112"/>
      <c r="EC5" s="112"/>
    </row>
    <row r="6" spans="1:133" s="11" customFormat="1" ht="51.75" customHeight="1" thickBot="1" x14ac:dyDescent="0.3">
      <c r="A6" s="295"/>
      <c r="B6" s="291"/>
      <c r="C6" s="289"/>
      <c r="D6" s="40" t="s">
        <v>114</v>
      </c>
      <c r="E6" s="41" t="s">
        <v>116</v>
      </c>
      <c r="F6" s="42" t="s">
        <v>99</v>
      </c>
      <c r="G6" s="43">
        <v>44018</v>
      </c>
      <c r="H6" s="43" t="s">
        <v>112</v>
      </c>
      <c r="I6" s="43" t="s">
        <v>111</v>
      </c>
      <c r="J6" s="42" t="s">
        <v>99</v>
      </c>
      <c r="K6" s="41" t="s">
        <v>113</v>
      </c>
      <c r="L6" s="40" t="s">
        <v>114</v>
      </c>
      <c r="M6" s="44" t="s">
        <v>71</v>
      </c>
      <c r="N6" s="45" t="s">
        <v>92</v>
      </c>
      <c r="O6" s="46" t="s">
        <v>72</v>
      </c>
      <c r="P6" s="40" t="s">
        <v>114</v>
      </c>
      <c r="Q6" s="41" t="s">
        <v>116</v>
      </c>
      <c r="R6" s="42" t="s">
        <v>99</v>
      </c>
      <c r="S6" s="43">
        <v>44018</v>
      </c>
      <c r="T6" s="44" t="s">
        <v>71</v>
      </c>
      <c r="U6" s="45" t="s">
        <v>92</v>
      </c>
      <c r="V6" s="46" t="s">
        <v>72</v>
      </c>
      <c r="W6" s="40" t="s">
        <v>114</v>
      </c>
      <c r="X6" s="41" t="s">
        <v>116</v>
      </c>
      <c r="Y6" s="42" t="s">
        <v>99</v>
      </c>
      <c r="Z6" s="43">
        <v>44018</v>
      </c>
      <c r="AA6" s="44" t="s">
        <v>71</v>
      </c>
      <c r="AB6" s="45" t="s">
        <v>92</v>
      </c>
      <c r="AC6" s="46" t="s">
        <v>72</v>
      </c>
      <c r="AD6" s="278"/>
      <c r="AE6" s="285"/>
      <c r="AF6" s="282"/>
      <c r="AG6" s="40" t="s">
        <v>114</v>
      </c>
      <c r="AH6" s="41" t="s">
        <v>116</v>
      </c>
      <c r="AI6" s="42" t="s">
        <v>99</v>
      </c>
      <c r="AJ6" s="43">
        <v>44018</v>
      </c>
      <c r="AK6" s="44" t="s">
        <v>71</v>
      </c>
      <c r="AL6" s="45" t="s">
        <v>92</v>
      </c>
      <c r="AM6" s="46" t="s">
        <v>72</v>
      </c>
      <c r="AN6" s="40" t="s">
        <v>114</v>
      </c>
      <c r="AO6" s="41" t="s">
        <v>116</v>
      </c>
      <c r="AP6" s="42" t="s">
        <v>99</v>
      </c>
      <c r="AQ6" s="43">
        <v>44018</v>
      </c>
      <c r="AR6" s="44" t="s">
        <v>71</v>
      </c>
      <c r="AS6" s="45" t="s">
        <v>92</v>
      </c>
      <c r="AT6" s="46" t="s">
        <v>72</v>
      </c>
      <c r="AU6" s="40" t="s">
        <v>114</v>
      </c>
      <c r="AV6" s="41" t="s">
        <v>116</v>
      </c>
      <c r="AW6" s="42" t="s">
        <v>99</v>
      </c>
      <c r="AX6" s="43">
        <v>44018</v>
      </c>
      <c r="AY6" s="44" t="s">
        <v>71</v>
      </c>
      <c r="AZ6" s="45" t="s">
        <v>92</v>
      </c>
      <c r="BA6" s="46" t="s">
        <v>72</v>
      </c>
      <c r="BB6" s="278"/>
      <c r="BC6" s="47"/>
      <c r="BD6" s="301"/>
      <c r="BE6" s="40" t="s">
        <v>114</v>
      </c>
      <c r="BF6" s="41" t="s">
        <v>116</v>
      </c>
      <c r="BG6" s="42" t="s">
        <v>99</v>
      </c>
      <c r="BH6" s="43">
        <v>44018</v>
      </c>
      <c r="BI6" s="44" t="s">
        <v>71</v>
      </c>
      <c r="BJ6" s="45" t="s">
        <v>92</v>
      </c>
      <c r="BK6" s="46" t="s">
        <v>72</v>
      </c>
      <c r="BL6" s="40" t="s">
        <v>114</v>
      </c>
      <c r="BM6" s="41" t="s">
        <v>116</v>
      </c>
      <c r="BN6" s="42" t="s">
        <v>99</v>
      </c>
      <c r="BO6" s="43">
        <v>44018</v>
      </c>
      <c r="BP6" s="44" t="s">
        <v>71</v>
      </c>
      <c r="BQ6" s="45" t="s">
        <v>92</v>
      </c>
      <c r="BR6" s="46" t="s">
        <v>72</v>
      </c>
      <c r="BS6" s="40" t="s">
        <v>114</v>
      </c>
      <c r="BT6" s="41" t="s">
        <v>116</v>
      </c>
      <c r="BU6" s="42" t="s">
        <v>99</v>
      </c>
      <c r="BV6" s="43">
        <v>44018</v>
      </c>
      <c r="BW6" s="44" t="s">
        <v>71</v>
      </c>
      <c r="BX6" s="45" t="s">
        <v>92</v>
      </c>
      <c r="BY6" s="46" t="s">
        <v>72</v>
      </c>
      <c r="BZ6" s="278"/>
      <c r="CA6" s="285"/>
      <c r="CB6" s="282"/>
      <c r="CC6" s="40" t="s">
        <v>114</v>
      </c>
      <c r="CD6" s="41" t="s">
        <v>116</v>
      </c>
      <c r="CE6" s="42" t="s">
        <v>99</v>
      </c>
      <c r="CF6" s="43">
        <v>44018</v>
      </c>
      <c r="CG6" s="44" t="s">
        <v>71</v>
      </c>
      <c r="CH6" s="45" t="s">
        <v>92</v>
      </c>
      <c r="CI6" s="46" t="s">
        <v>72</v>
      </c>
      <c r="CJ6" s="40" t="s">
        <v>114</v>
      </c>
      <c r="CK6" s="41" t="s">
        <v>116</v>
      </c>
      <c r="CL6" s="42" t="s">
        <v>99</v>
      </c>
      <c r="CM6" s="43">
        <v>44018</v>
      </c>
      <c r="CN6" s="44" t="s">
        <v>71</v>
      </c>
      <c r="CO6" s="45" t="s">
        <v>92</v>
      </c>
      <c r="CP6" s="46" t="s">
        <v>72</v>
      </c>
      <c r="CQ6" s="40" t="s">
        <v>114</v>
      </c>
      <c r="CR6" s="41" t="s">
        <v>116</v>
      </c>
      <c r="CS6" s="42" t="s">
        <v>99</v>
      </c>
      <c r="CT6" s="43">
        <v>44018</v>
      </c>
      <c r="CU6" s="44" t="s">
        <v>71</v>
      </c>
      <c r="CV6" s="45" t="s">
        <v>92</v>
      </c>
      <c r="CW6" s="46" t="s">
        <v>72</v>
      </c>
      <c r="CX6" s="278"/>
      <c r="CY6" s="280"/>
      <c r="CZ6" s="278"/>
      <c r="DA6" s="40" t="s">
        <v>114</v>
      </c>
      <c r="DB6" s="41" t="s">
        <v>116</v>
      </c>
      <c r="DC6" s="42" t="s">
        <v>99</v>
      </c>
      <c r="DD6" s="43">
        <v>44018</v>
      </c>
      <c r="DE6" s="44" t="s">
        <v>71</v>
      </c>
      <c r="DF6" s="45" t="s">
        <v>92</v>
      </c>
      <c r="DG6" s="46" t="s">
        <v>72</v>
      </c>
      <c r="DH6" s="40" t="s">
        <v>114</v>
      </c>
      <c r="DI6" s="41" t="s">
        <v>116</v>
      </c>
      <c r="DJ6" s="42" t="s">
        <v>99</v>
      </c>
      <c r="DK6" s="43">
        <v>44018</v>
      </c>
      <c r="DL6" s="44" t="s">
        <v>71</v>
      </c>
      <c r="DM6" s="45" t="s">
        <v>92</v>
      </c>
      <c r="DN6" s="46" t="s">
        <v>72</v>
      </c>
      <c r="DO6" s="40" t="s">
        <v>114</v>
      </c>
      <c r="DP6" s="41" t="s">
        <v>116</v>
      </c>
      <c r="DQ6" s="42" t="s">
        <v>99</v>
      </c>
      <c r="DR6" s="43">
        <v>44018</v>
      </c>
      <c r="DS6" s="44" t="s">
        <v>71</v>
      </c>
      <c r="DT6" s="45" t="s">
        <v>92</v>
      </c>
      <c r="DU6" s="46" t="s">
        <v>72</v>
      </c>
      <c r="DV6" s="35"/>
      <c r="DW6" s="48"/>
      <c r="DX6" s="49" t="s">
        <v>108</v>
      </c>
      <c r="DY6" s="49" t="s">
        <v>109</v>
      </c>
      <c r="DZ6" s="49" t="s">
        <v>110</v>
      </c>
      <c r="EA6" s="49" t="s">
        <v>108</v>
      </c>
      <c r="EB6" s="49" t="s">
        <v>109</v>
      </c>
      <c r="EC6" s="49" t="s">
        <v>110</v>
      </c>
    </row>
    <row r="7" spans="1:133" s="20" customFormat="1" x14ac:dyDescent="0.25">
      <c r="A7" s="50">
        <v>1</v>
      </c>
      <c r="B7" s="51" t="s">
        <v>66</v>
      </c>
      <c r="C7" s="50" t="s">
        <v>27</v>
      </c>
      <c r="D7" s="52">
        <v>460.85</v>
      </c>
      <c r="E7" s="53">
        <v>455.81</v>
      </c>
      <c r="F7" s="54">
        <v>456.99</v>
      </c>
      <c r="G7" s="55">
        <f t="shared" ref="G7:G33" si="0">ROUND(AVERAGE(S7,Z7,AJ7,AQ7,AX7,BH7,BO7,BV7,CF7,CM7,CT7,DD7,DK7,DR7),2)</f>
        <v>457.4</v>
      </c>
      <c r="H7" s="55">
        <v>1.7722222222222221</v>
      </c>
      <c r="I7" s="55">
        <f>G7*H7</f>
        <v>810.61444444444442</v>
      </c>
      <c r="J7" s="55">
        <f>F7*H7</f>
        <v>809.88783333333333</v>
      </c>
      <c r="K7" s="55">
        <f>E7*H7</f>
        <v>807.79661111111113</v>
      </c>
      <c r="L7" s="55">
        <f>D7*H7</f>
        <v>816.72861111111115</v>
      </c>
      <c r="M7" s="56">
        <f t="shared" ref="M7:M33" si="1">G7/F7</f>
        <v>1.0008971749928881</v>
      </c>
      <c r="N7" s="56">
        <f t="shared" ref="N7:N33" si="2">G7/E7</f>
        <v>1.0034882955617472</v>
      </c>
      <c r="O7" s="57">
        <f t="shared" ref="O7:O33" si="3">G7/D7</f>
        <v>0.99251383313442543</v>
      </c>
      <c r="P7" s="58">
        <v>426.2</v>
      </c>
      <c r="Q7" s="59">
        <v>431.4</v>
      </c>
      <c r="R7" s="60">
        <v>431.4</v>
      </c>
      <c r="S7" s="256">
        <v>431.4</v>
      </c>
      <c r="T7" s="61">
        <f>S7/R7</f>
        <v>1</v>
      </c>
      <c r="U7" s="61">
        <f>S7/Q7</f>
        <v>1</v>
      </c>
      <c r="V7" s="62">
        <f>S7/P7</f>
        <v>1.012200844673862</v>
      </c>
      <c r="W7" s="63">
        <v>421.66666666666669</v>
      </c>
      <c r="X7" s="64">
        <v>387.25</v>
      </c>
      <c r="Y7" s="65">
        <v>387.25</v>
      </c>
      <c r="Z7" s="269">
        <v>387.25</v>
      </c>
      <c r="AA7" s="66">
        <f t="shared" ref="AA7:AA22" si="4">Z7/Y7</f>
        <v>1</v>
      </c>
      <c r="AB7" s="67">
        <f t="shared" ref="AB7:AB22" si="5">Z7/X7</f>
        <v>1</v>
      </c>
      <c r="AC7" s="68">
        <f t="shared" ref="AC7:AC22" si="6">Z7/W7</f>
        <v>0.91837944664031612</v>
      </c>
      <c r="AD7" s="69">
        <v>1</v>
      </c>
      <c r="AE7" s="51" t="s">
        <v>66</v>
      </c>
      <c r="AF7" s="50" t="s">
        <v>27</v>
      </c>
      <c r="AG7" s="70">
        <v>416</v>
      </c>
      <c r="AH7" s="71">
        <v>430.75</v>
      </c>
      <c r="AI7" s="72">
        <v>430.75</v>
      </c>
      <c r="AJ7" s="250">
        <v>430.75</v>
      </c>
      <c r="AK7" s="73">
        <f t="shared" ref="AK7:AK22" si="7">AJ7/AI7</f>
        <v>1</v>
      </c>
      <c r="AL7" s="74">
        <f t="shared" ref="AL7:AL22" si="8">AJ7/AH7</f>
        <v>1</v>
      </c>
      <c r="AM7" s="75">
        <f t="shared" ref="AM7:AM22" si="9">AJ7/AG7</f>
        <v>1.0354567307692308</v>
      </c>
      <c r="AN7" s="76">
        <v>390.91285714285715</v>
      </c>
      <c r="AO7" s="77">
        <v>372.38333333333338</v>
      </c>
      <c r="AP7" s="78">
        <v>372.38333333333338</v>
      </c>
      <c r="AQ7" s="250">
        <v>372.39833333333331</v>
      </c>
      <c r="AR7" s="79">
        <f t="shared" ref="AR7:AR33" si="10">AQ7/AP7</f>
        <v>1.0000402810723714</v>
      </c>
      <c r="AS7" s="80">
        <f t="shared" ref="AS7:AS33" si="11">AQ7/AO7</f>
        <v>1.0000402810723714</v>
      </c>
      <c r="AT7" s="81">
        <f t="shared" ref="AT7:AT33" si="12">AQ7/AN7</f>
        <v>0.95263772098762722</v>
      </c>
      <c r="AU7" s="82">
        <v>321.67</v>
      </c>
      <c r="AV7" s="77">
        <v>346.67</v>
      </c>
      <c r="AW7" s="78">
        <v>346.67</v>
      </c>
      <c r="AX7" s="254">
        <v>350</v>
      </c>
      <c r="AY7" s="83">
        <f t="shared" ref="AY7:AY22" si="13">AX7/AW7</f>
        <v>1.0096056768684916</v>
      </c>
      <c r="AZ7" s="84">
        <f t="shared" ref="AZ7:AZ22" si="14">AX7/AV7</f>
        <v>1.0096056768684916</v>
      </c>
      <c r="BA7" s="85">
        <f t="shared" ref="BA7:BA22" si="15">AX7/AU7</f>
        <v>1.0880716262007648</v>
      </c>
      <c r="BB7" s="50">
        <v>1</v>
      </c>
      <c r="BC7" s="86" t="s">
        <v>66</v>
      </c>
      <c r="BD7" s="50" t="s">
        <v>27</v>
      </c>
      <c r="BE7" s="76">
        <v>529.5</v>
      </c>
      <c r="BF7" s="77">
        <v>492</v>
      </c>
      <c r="BG7" s="78">
        <v>492</v>
      </c>
      <c r="BH7" s="260">
        <v>492</v>
      </c>
      <c r="BI7" s="87">
        <f>BH7/BG7</f>
        <v>1</v>
      </c>
      <c r="BJ7" s="88">
        <f>BH7/BF7</f>
        <v>1</v>
      </c>
      <c r="BK7" s="89">
        <f>BH7/BE7</f>
        <v>0.92917847025495748</v>
      </c>
      <c r="BL7" s="90">
        <v>552.33000000000004</v>
      </c>
      <c r="BM7" s="91">
        <v>552.33000000000004</v>
      </c>
      <c r="BN7" s="92">
        <v>552.33000000000004</v>
      </c>
      <c r="BO7" s="93">
        <v>552.33000000000004</v>
      </c>
      <c r="BP7" s="94">
        <f t="shared" ref="BP7:BP33" si="16">BO7/BN7</f>
        <v>1</v>
      </c>
      <c r="BQ7" s="95">
        <f t="shared" ref="BQ7:BQ33" si="17">BO7/BM7</f>
        <v>1</v>
      </c>
      <c r="BR7" s="62">
        <f t="shared" ref="BR7:BR33" si="18">BO7/BL7</f>
        <v>1</v>
      </c>
      <c r="BS7" s="76">
        <v>607</v>
      </c>
      <c r="BT7" s="77">
        <v>573.33333333333337</v>
      </c>
      <c r="BU7" s="78">
        <v>570</v>
      </c>
      <c r="BV7" s="260">
        <v>565</v>
      </c>
      <c r="BW7" s="96">
        <f t="shared" ref="BW7" si="19">BV7/BU7</f>
        <v>0.99122807017543857</v>
      </c>
      <c r="BX7" s="96">
        <f t="shared" ref="BX7" si="20">BV7/BT7</f>
        <v>0.98546511627906974</v>
      </c>
      <c r="BY7" s="97">
        <f t="shared" ref="BY7" si="21">BV7/BS7</f>
        <v>0.93080724876441512</v>
      </c>
      <c r="BZ7" s="50">
        <v>1</v>
      </c>
      <c r="CA7" s="86" t="s">
        <v>66</v>
      </c>
      <c r="CB7" s="50" t="s">
        <v>27</v>
      </c>
      <c r="CC7" s="98">
        <v>334.5</v>
      </c>
      <c r="CD7" s="91">
        <v>339.5</v>
      </c>
      <c r="CE7" s="92">
        <v>339.5</v>
      </c>
      <c r="CF7" s="93">
        <v>339.5</v>
      </c>
      <c r="CG7" s="99">
        <f t="shared" ref="CG7:CG21" si="22">CF7/CE7</f>
        <v>1</v>
      </c>
      <c r="CH7" s="88">
        <f t="shared" ref="CH7:CH21" si="23">CF7/CD7</f>
        <v>1</v>
      </c>
      <c r="CI7" s="89">
        <f t="shared" ref="CI7:CI21" si="24">CF7/CC7</f>
        <v>1.014947683109118</v>
      </c>
      <c r="CJ7" s="90">
        <v>600</v>
      </c>
      <c r="CK7" s="91">
        <v>600</v>
      </c>
      <c r="CL7" s="92">
        <v>600</v>
      </c>
      <c r="CM7" s="93">
        <v>600</v>
      </c>
      <c r="CN7" s="87">
        <f>CM7/CL7</f>
        <v>1</v>
      </c>
      <c r="CO7" s="88">
        <f>CM7/CK7</f>
        <v>1</v>
      </c>
      <c r="CP7" s="89">
        <f>CM7/CJ7</f>
        <v>1</v>
      </c>
      <c r="CQ7" s="100">
        <v>392.22500000000002</v>
      </c>
      <c r="CR7" s="101">
        <v>392.22500000000002</v>
      </c>
      <c r="CS7" s="102">
        <v>392.22500000000002</v>
      </c>
      <c r="CT7" s="263">
        <v>392.22500000000002</v>
      </c>
      <c r="CU7" s="66">
        <f t="shared" ref="CU7:CU23" si="25">CT7/CS7</f>
        <v>1</v>
      </c>
      <c r="CV7" s="103">
        <f t="shared" ref="CV7:CV23" si="26">CT7/CR7</f>
        <v>1</v>
      </c>
      <c r="CW7" s="68">
        <f t="shared" ref="CW7:CW23" si="27">CT7/CQ7</f>
        <v>1</v>
      </c>
      <c r="CX7" s="50">
        <v>1</v>
      </c>
      <c r="CY7" s="51" t="s">
        <v>66</v>
      </c>
      <c r="CZ7" s="104" t="s">
        <v>27</v>
      </c>
      <c r="DA7" s="76">
        <v>464.98</v>
      </c>
      <c r="DB7" s="105">
        <v>444.16666666666669</v>
      </c>
      <c r="DC7" s="78">
        <v>452.65000000000003</v>
      </c>
      <c r="DD7" s="254">
        <v>456.48333333333335</v>
      </c>
      <c r="DE7" s="87">
        <f t="shared" ref="DE7:DE23" si="28">DD7/DC7</f>
        <v>1.0084686475937994</v>
      </c>
      <c r="DF7" s="106">
        <f t="shared" ref="DF7:DF23" si="29">DD7/DB7</f>
        <v>1.0277298311444654</v>
      </c>
      <c r="DG7" s="89">
        <f t="shared" ref="DG7:DG23" si="30">DD7/DA7</f>
        <v>0.98172681262276518</v>
      </c>
      <c r="DH7" s="76">
        <v>500.4</v>
      </c>
      <c r="DI7" s="77">
        <v>511.67</v>
      </c>
      <c r="DJ7" s="78">
        <v>524.29</v>
      </c>
      <c r="DK7" s="254">
        <v>527.5</v>
      </c>
      <c r="DL7" s="87">
        <f t="shared" ref="DL7:DL33" si="31">DK7/DJ7</f>
        <v>1.0061225657555934</v>
      </c>
      <c r="DM7" s="107">
        <f t="shared" ref="DM7:DM33" si="32">DK7/DI7</f>
        <v>1.0309379091992885</v>
      </c>
      <c r="DN7" s="89">
        <f t="shared" ref="DN7:DN33" si="33">DK7/DH7</f>
        <v>1.0541566746602717</v>
      </c>
      <c r="DO7" s="108">
        <v>494.52380952380952</v>
      </c>
      <c r="DP7" s="109">
        <v>507.72727272727275</v>
      </c>
      <c r="DQ7" s="92">
        <v>506.36363636363637</v>
      </c>
      <c r="DR7" s="267">
        <v>506.81818181818181</v>
      </c>
      <c r="DS7" s="110">
        <f t="shared" ref="DS7:DS23" si="34">DR7/DQ7</f>
        <v>1.0008976660682225</v>
      </c>
      <c r="DT7" s="96">
        <f t="shared" ref="DT7:DT23" si="35">DR7/DP7</f>
        <v>0.9982094897045658</v>
      </c>
      <c r="DU7" s="111">
        <f t="shared" ref="DU7:DU23" si="36">DR7/DO7</f>
        <v>1.0248610320829867</v>
      </c>
      <c r="DV7" s="112"/>
      <c r="DW7" s="113" t="s">
        <v>66</v>
      </c>
      <c r="DX7" s="114">
        <f t="shared" ref="DX7:DX33" si="37">M7-100%</f>
        <v>8.9717499288810565E-4</v>
      </c>
      <c r="DY7" s="115">
        <f t="shared" ref="DY7:DY33" si="38">N7-100%</f>
        <v>3.4882955617472344E-3</v>
      </c>
      <c r="DZ7" s="116">
        <f t="shared" ref="DZ7:DZ33" si="39">O7-100%</f>
        <v>-7.4861668655745728E-3</v>
      </c>
      <c r="EA7" s="117">
        <f t="shared" ref="EA7:EA33" si="40">G7-F7</f>
        <v>0.40999999999996817</v>
      </c>
      <c r="EB7" s="118">
        <f t="shared" ref="EB7:EB33" si="41">G7-E7</f>
        <v>1.589999999999975</v>
      </c>
      <c r="EC7" s="119">
        <f t="shared" ref="EC7:EC33" si="42">G7-D7</f>
        <v>-3.4500000000000455</v>
      </c>
    </row>
    <row r="8" spans="1:133" s="21" customFormat="1" x14ac:dyDescent="0.25">
      <c r="A8" s="120">
        <v>2</v>
      </c>
      <c r="B8" s="121" t="s">
        <v>73</v>
      </c>
      <c r="C8" s="120" t="s">
        <v>27</v>
      </c>
      <c r="D8" s="122">
        <v>373.64</v>
      </c>
      <c r="E8" s="123">
        <v>370.43</v>
      </c>
      <c r="F8" s="124">
        <v>366.76</v>
      </c>
      <c r="G8" s="55">
        <f t="shared" si="0"/>
        <v>369.06</v>
      </c>
      <c r="H8" s="55">
        <v>0.80277777777777792</v>
      </c>
      <c r="I8" s="55">
        <f t="shared" ref="I8:I33" si="43">G8*H8</f>
        <v>296.27316666666673</v>
      </c>
      <c r="J8" s="55">
        <f t="shared" ref="J8:J33" si="44">F8*H8</f>
        <v>294.42677777777783</v>
      </c>
      <c r="K8" s="55">
        <f t="shared" ref="K8:K33" si="45">E8*H8</f>
        <v>297.3729722222223</v>
      </c>
      <c r="L8" s="55">
        <f t="shared" ref="L8:L33" si="46">D8*H8</f>
        <v>299.94988888888895</v>
      </c>
      <c r="M8" s="94">
        <f t="shared" si="1"/>
        <v>1.0062711309848402</v>
      </c>
      <c r="N8" s="94">
        <f t="shared" si="2"/>
        <v>0.99630159544313368</v>
      </c>
      <c r="O8" s="97">
        <f t="shared" si="3"/>
        <v>0.98774221175463017</v>
      </c>
      <c r="P8" s="98">
        <v>365.8</v>
      </c>
      <c r="Q8" s="125">
        <v>366.2</v>
      </c>
      <c r="R8" s="126">
        <v>366.2</v>
      </c>
      <c r="S8" s="127">
        <v>366.2</v>
      </c>
      <c r="T8" s="128">
        <f t="shared" ref="T8:T33" si="47">S8/R8</f>
        <v>1</v>
      </c>
      <c r="U8" s="128">
        <f t="shared" ref="U8:U33" si="48">S8/Q8</f>
        <v>1</v>
      </c>
      <c r="V8" s="97">
        <f t="shared" ref="V8:V33" si="49">S8/P8</f>
        <v>1.0010934937124112</v>
      </c>
      <c r="W8" s="129">
        <v>294.75</v>
      </c>
      <c r="X8" s="130">
        <v>309</v>
      </c>
      <c r="Y8" s="131">
        <v>309</v>
      </c>
      <c r="Z8" s="270">
        <v>317</v>
      </c>
      <c r="AA8" s="128">
        <f t="shared" si="4"/>
        <v>1.0258899676375404</v>
      </c>
      <c r="AB8" s="128">
        <f t="shared" si="5"/>
        <v>1.0258899676375404</v>
      </c>
      <c r="AC8" s="132">
        <f t="shared" si="6"/>
        <v>1.0754877014419</v>
      </c>
      <c r="AD8" s="120">
        <v>2</v>
      </c>
      <c r="AE8" s="121" t="s">
        <v>73</v>
      </c>
      <c r="AF8" s="120" t="s">
        <v>27</v>
      </c>
      <c r="AG8" s="133">
        <v>344.66666666666669</v>
      </c>
      <c r="AH8" s="134">
        <v>338.2</v>
      </c>
      <c r="AI8" s="135">
        <v>344.8</v>
      </c>
      <c r="AJ8" s="251">
        <v>345.8</v>
      </c>
      <c r="AK8" s="136">
        <f t="shared" si="7"/>
        <v>1.0029002320185614</v>
      </c>
      <c r="AL8" s="79">
        <f t="shared" si="8"/>
        <v>1.0224719101123596</v>
      </c>
      <c r="AM8" s="137">
        <f t="shared" si="9"/>
        <v>1.0032882011605415</v>
      </c>
      <c r="AN8" s="133">
        <v>237.75571428571428</v>
      </c>
      <c r="AO8" s="134">
        <v>255.59857142857143</v>
      </c>
      <c r="AP8" s="78">
        <v>274.93285714285713</v>
      </c>
      <c r="AQ8" s="251">
        <v>274.93285714285713</v>
      </c>
      <c r="AR8" s="79">
        <f t="shared" si="10"/>
        <v>1</v>
      </c>
      <c r="AS8" s="79">
        <f t="shared" si="11"/>
        <v>1.0756431681375371</v>
      </c>
      <c r="AT8" s="137">
        <f t="shared" si="12"/>
        <v>1.1563669793124995</v>
      </c>
      <c r="AU8" s="138">
        <v>269</v>
      </c>
      <c r="AV8" s="134">
        <v>258</v>
      </c>
      <c r="AW8" s="135">
        <v>247.5</v>
      </c>
      <c r="AX8" s="252">
        <v>271.25</v>
      </c>
      <c r="AY8" s="136">
        <f t="shared" si="13"/>
        <v>1.095959595959596</v>
      </c>
      <c r="AZ8" s="79">
        <f t="shared" si="14"/>
        <v>1.0513565891472869</v>
      </c>
      <c r="BA8" s="137">
        <f t="shared" si="15"/>
        <v>1.008364312267658</v>
      </c>
      <c r="BB8" s="120">
        <v>2</v>
      </c>
      <c r="BC8" s="139" t="s">
        <v>73</v>
      </c>
      <c r="BD8" s="120" t="s">
        <v>27</v>
      </c>
      <c r="BE8" s="133">
        <v>524.16999999999996</v>
      </c>
      <c r="BF8" s="134">
        <v>452.75</v>
      </c>
      <c r="BG8" s="135">
        <v>421.43</v>
      </c>
      <c r="BH8" s="251">
        <v>421.43</v>
      </c>
      <c r="BI8" s="128">
        <f t="shared" ref="BI8:BI33" si="50">BH8/BG8</f>
        <v>1</v>
      </c>
      <c r="BJ8" s="94">
        <f t="shared" ref="BJ8:BJ33" si="51">BH8/BF8</f>
        <v>0.93082274986195479</v>
      </c>
      <c r="BK8" s="97">
        <f t="shared" ref="BK8:BK33" si="52">BH8/BE8</f>
        <v>0.80399488715493073</v>
      </c>
      <c r="BL8" s="98">
        <v>350.2</v>
      </c>
      <c r="BM8" s="140">
        <v>350.8</v>
      </c>
      <c r="BN8" s="126">
        <v>350.8</v>
      </c>
      <c r="BO8" s="127">
        <v>350.8</v>
      </c>
      <c r="BP8" s="94">
        <f t="shared" si="16"/>
        <v>1</v>
      </c>
      <c r="BQ8" s="94">
        <f t="shared" si="17"/>
        <v>1</v>
      </c>
      <c r="BR8" s="97">
        <f t="shared" si="18"/>
        <v>1.0017133066818962</v>
      </c>
      <c r="BS8" s="133">
        <v>504.05555555555554</v>
      </c>
      <c r="BT8" s="134">
        <v>542.16666666666663</v>
      </c>
      <c r="BU8" s="135">
        <v>544</v>
      </c>
      <c r="BV8" s="251">
        <v>544</v>
      </c>
      <c r="BW8" s="94">
        <f t="shared" ref="BW8:BW33" si="53">BV8/BU8</f>
        <v>1</v>
      </c>
      <c r="BX8" s="94">
        <f t="shared" ref="BX8:BX33" si="54">BV8/BT8</f>
        <v>1.0033814940055334</v>
      </c>
      <c r="BY8" s="97">
        <f t="shared" ref="BY8:BY33" si="55">BV8/BS8</f>
        <v>1.0792461148462471</v>
      </c>
      <c r="BZ8" s="120">
        <v>2</v>
      </c>
      <c r="CA8" s="139" t="s">
        <v>73</v>
      </c>
      <c r="CB8" s="120" t="s">
        <v>27</v>
      </c>
      <c r="CC8" s="98">
        <v>278.33333333333331</v>
      </c>
      <c r="CD8" s="140">
        <v>278.33333333333331</v>
      </c>
      <c r="CE8" s="126">
        <v>278.33333333333331</v>
      </c>
      <c r="CF8" s="127">
        <v>278.33333333333331</v>
      </c>
      <c r="CG8" s="141">
        <f t="shared" si="22"/>
        <v>1</v>
      </c>
      <c r="CH8" s="94">
        <f t="shared" si="23"/>
        <v>1</v>
      </c>
      <c r="CI8" s="97">
        <f t="shared" si="24"/>
        <v>1</v>
      </c>
      <c r="CJ8" s="98">
        <v>536.66666666666663</v>
      </c>
      <c r="CK8" s="140">
        <v>496.67</v>
      </c>
      <c r="CL8" s="126">
        <v>496.66666666666669</v>
      </c>
      <c r="CM8" s="127">
        <v>496.66666666666669</v>
      </c>
      <c r="CN8" s="128">
        <f t="shared" ref="CN8:CN33" si="56">CM8/CL8</f>
        <v>1</v>
      </c>
      <c r="CO8" s="94">
        <f t="shared" ref="CO8:CO33" si="57">CM8/CK8</f>
        <v>0.99999328863564674</v>
      </c>
      <c r="CP8" s="97">
        <f t="shared" ref="CP8:CP33" si="58">CM8/CJ8</f>
        <v>0.92546583850931685</v>
      </c>
      <c r="CQ8" s="142">
        <v>296.95999999999998</v>
      </c>
      <c r="CR8" s="143">
        <v>324.31666666666666</v>
      </c>
      <c r="CS8" s="144">
        <v>324.31666666666666</v>
      </c>
      <c r="CT8" s="264">
        <v>324.31666666666666</v>
      </c>
      <c r="CU8" s="128">
        <f t="shared" si="25"/>
        <v>1</v>
      </c>
      <c r="CV8" s="128">
        <f t="shared" si="26"/>
        <v>1</v>
      </c>
      <c r="CW8" s="132">
        <f t="shared" si="27"/>
        <v>1.0921223958333335</v>
      </c>
      <c r="CX8" s="120">
        <v>2</v>
      </c>
      <c r="CY8" s="121" t="s">
        <v>73</v>
      </c>
      <c r="CZ8" s="145" t="s">
        <v>27</v>
      </c>
      <c r="DA8" s="133">
        <v>353.786</v>
      </c>
      <c r="DB8" s="146">
        <v>342.73750000000001</v>
      </c>
      <c r="DC8" s="135">
        <v>319.36800000000005</v>
      </c>
      <c r="DD8" s="252">
        <v>315.95749999999998</v>
      </c>
      <c r="DE8" s="128">
        <f t="shared" si="28"/>
        <v>0.98932109666591495</v>
      </c>
      <c r="DF8" s="128">
        <f t="shared" si="29"/>
        <v>0.92186440059812536</v>
      </c>
      <c r="DG8" s="97">
        <f t="shared" si="30"/>
        <v>0.89307519234791644</v>
      </c>
      <c r="DH8" s="133">
        <v>438.15</v>
      </c>
      <c r="DI8" s="134">
        <v>402.2</v>
      </c>
      <c r="DJ8" s="135">
        <v>398.61</v>
      </c>
      <c r="DK8" s="252">
        <v>404.32</v>
      </c>
      <c r="DL8" s="128">
        <f t="shared" si="31"/>
        <v>1.0143247786056546</v>
      </c>
      <c r="DM8" s="79">
        <f t="shared" si="32"/>
        <v>1.0052710094480357</v>
      </c>
      <c r="DN8" s="97">
        <f t="shared" si="33"/>
        <v>0.92278899920118684</v>
      </c>
      <c r="DO8" s="108">
        <v>436.66666666666669</v>
      </c>
      <c r="DP8" s="109">
        <v>469.04761904761904</v>
      </c>
      <c r="DQ8" s="92">
        <v>458.71428571428572</v>
      </c>
      <c r="DR8" s="267">
        <v>455.85714285714283</v>
      </c>
      <c r="DS8" s="94">
        <f t="shared" si="34"/>
        <v>0.99377141077545927</v>
      </c>
      <c r="DT8" s="94">
        <f t="shared" si="35"/>
        <v>0.97187817258883247</v>
      </c>
      <c r="DU8" s="97">
        <f t="shared" si="36"/>
        <v>1.0439476553980369</v>
      </c>
      <c r="DV8" s="147"/>
      <c r="DW8" s="148" t="s">
        <v>73</v>
      </c>
      <c r="DX8" s="114">
        <f t="shared" si="37"/>
        <v>6.271130984840223E-3</v>
      </c>
      <c r="DY8" s="115">
        <f t="shared" si="38"/>
        <v>-3.6984045568663193E-3</v>
      </c>
      <c r="DZ8" s="116">
        <f t="shared" si="39"/>
        <v>-1.2257788245369827E-2</v>
      </c>
      <c r="EA8" s="117">
        <f t="shared" si="40"/>
        <v>2.3000000000000114</v>
      </c>
      <c r="EB8" s="118">
        <f t="shared" si="41"/>
        <v>-1.3700000000000045</v>
      </c>
      <c r="EC8" s="119">
        <f t="shared" si="42"/>
        <v>-4.5799999999999841</v>
      </c>
    </row>
    <row r="9" spans="1:133" s="20" customFormat="1" x14ac:dyDescent="0.25">
      <c r="A9" s="149">
        <v>3</v>
      </c>
      <c r="B9" s="150" t="s">
        <v>64</v>
      </c>
      <c r="C9" s="149" t="s">
        <v>27</v>
      </c>
      <c r="D9" s="122">
        <v>198.8</v>
      </c>
      <c r="E9" s="123">
        <v>197.33</v>
      </c>
      <c r="F9" s="124">
        <v>197.89</v>
      </c>
      <c r="G9" s="55">
        <f t="shared" si="0"/>
        <v>197.27</v>
      </c>
      <c r="H9" s="55">
        <v>2.6999999999999997</v>
      </c>
      <c r="I9" s="55">
        <f t="shared" si="43"/>
        <v>532.62900000000002</v>
      </c>
      <c r="J9" s="55">
        <f t="shared" si="44"/>
        <v>534.30299999999988</v>
      </c>
      <c r="K9" s="55">
        <f t="shared" si="45"/>
        <v>532.79099999999994</v>
      </c>
      <c r="L9" s="55">
        <f t="shared" si="46"/>
        <v>536.76</v>
      </c>
      <c r="M9" s="94">
        <f t="shared" si="1"/>
        <v>0.99686694628328887</v>
      </c>
      <c r="N9" s="94">
        <f t="shared" si="2"/>
        <v>0.99969594080981095</v>
      </c>
      <c r="O9" s="97">
        <f t="shared" si="3"/>
        <v>0.99230382293762576</v>
      </c>
      <c r="P9" s="98">
        <v>212.36833333333334</v>
      </c>
      <c r="Q9" s="125">
        <v>203.54083333333332</v>
      </c>
      <c r="R9" s="126">
        <v>203.5275</v>
      </c>
      <c r="S9" s="127">
        <v>203.53</v>
      </c>
      <c r="T9" s="128">
        <f t="shared" si="47"/>
        <v>1.0000122833523726</v>
      </c>
      <c r="U9" s="128">
        <f t="shared" si="48"/>
        <v>0.99994677562651235</v>
      </c>
      <c r="V9" s="97">
        <f t="shared" si="49"/>
        <v>0.95838205633294349</v>
      </c>
      <c r="W9" s="129">
        <v>171.5</v>
      </c>
      <c r="X9" s="130">
        <v>169.42857142857142</v>
      </c>
      <c r="Y9" s="131">
        <v>168.28571428571428</v>
      </c>
      <c r="Z9" s="271">
        <v>166.14285714285714</v>
      </c>
      <c r="AA9" s="128">
        <f t="shared" si="4"/>
        <v>0.98726655348047543</v>
      </c>
      <c r="AB9" s="128">
        <f t="shared" si="5"/>
        <v>0.98060708263069141</v>
      </c>
      <c r="AC9" s="132">
        <f t="shared" si="6"/>
        <v>0.96876301541024568</v>
      </c>
      <c r="AD9" s="120">
        <v>3</v>
      </c>
      <c r="AE9" s="150" t="s">
        <v>64</v>
      </c>
      <c r="AF9" s="149" t="s">
        <v>27</v>
      </c>
      <c r="AG9" s="133">
        <v>179.2923076923077</v>
      </c>
      <c r="AH9" s="134">
        <v>182.2923076923077</v>
      </c>
      <c r="AI9" s="135">
        <v>182.2923076923077</v>
      </c>
      <c r="AJ9" s="251">
        <v>182.2923076923077</v>
      </c>
      <c r="AK9" s="136">
        <f t="shared" si="7"/>
        <v>1</v>
      </c>
      <c r="AL9" s="79">
        <f t="shared" si="8"/>
        <v>1</v>
      </c>
      <c r="AM9" s="137">
        <f t="shared" si="9"/>
        <v>1.0167324523768664</v>
      </c>
      <c r="AN9" s="133">
        <v>147.4842857142857</v>
      </c>
      <c r="AO9" s="134">
        <v>147.75571428571428</v>
      </c>
      <c r="AP9" s="78">
        <v>151.31428571428572</v>
      </c>
      <c r="AQ9" s="251">
        <v>150.48285714285717</v>
      </c>
      <c r="AR9" s="79">
        <f t="shared" si="10"/>
        <v>0.9945052870090636</v>
      </c>
      <c r="AS9" s="79">
        <f t="shared" si="11"/>
        <v>1.0184571058407219</v>
      </c>
      <c r="AT9" s="137">
        <f t="shared" si="12"/>
        <v>1.0203314638847725</v>
      </c>
      <c r="AU9" s="138">
        <v>156.02000000000001</v>
      </c>
      <c r="AV9" s="134">
        <v>161.71</v>
      </c>
      <c r="AW9" s="135">
        <v>161.28</v>
      </c>
      <c r="AX9" s="252">
        <v>161.55000000000001</v>
      </c>
      <c r="AY9" s="136">
        <f t="shared" si="13"/>
        <v>1.0016741071428572</v>
      </c>
      <c r="AZ9" s="79">
        <f t="shared" si="14"/>
        <v>0.9990105744851896</v>
      </c>
      <c r="BA9" s="137">
        <f t="shared" si="15"/>
        <v>1.0354441738238687</v>
      </c>
      <c r="BB9" s="149">
        <v>3</v>
      </c>
      <c r="BC9" s="151" t="s">
        <v>64</v>
      </c>
      <c r="BD9" s="149" t="s">
        <v>27</v>
      </c>
      <c r="BE9" s="133">
        <v>250.78</v>
      </c>
      <c r="BF9" s="134">
        <v>237.4</v>
      </c>
      <c r="BG9" s="135">
        <v>228.2</v>
      </c>
      <c r="BH9" s="251">
        <v>231.7</v>
      </c>
      <c r="BI9" s="128">
        <f t="shared" si="50"/>
        <v>1.0153374233128833</v>
      </c>
      <c r="BJ9" s="94">
        <f t="shared" si="51"/>
        <v>0.97598989048020213</v>
      </c>
      <c r="BK9" s="97">
        <f t="shared" si="52"/>
        <v>0.92391737778132221</v>
      </c>
      <c r="BL9" s="98">
        <v>220.43</v>
      </c>
      <c r="BM9" s="140">
        <v>212.96</v>
      </c>
      <c r="BN9" s="126">
        <v>212.96</v>
      </c>
      <c r="BO9" s="127">
        <v>212.96</v>
      </c>
      <c r="BP9" s="94">
        <f t="shared" si="16"/>
        <v>1</v>
      </c>
      <c r="BQ9" s="94">
        <f t="shared" si="17"/>
        <v>1</v>
      </c>
      <c r="BR9" s="97">
        <f t="shared" si="18"/>
        <v>0.96611169078619064</v>
      </c>
      <c r="BS9" s="133">
        <v>269.90909090909093</v>
      </c>
      <c r="BT9" s="134">
        <v>272.27272727272725</v>
      </c>
      <c r="BU9" s="135">
        <v>275.09090909090907</v>
      </c>
      <c r="BV9" s="251">
        <v>271.45454545454544</v>
      </c>
      <c r="BW9" s="94">
        <f t="shared" si="53"/>
        <v>0.98678122934567092</v>
      </c>
      <c r="BX9" s="94">
        <f t="shared" si="54"/>
        <v>0.99699499165275463</v>
      </c>
      <c r="BY9" s="97">
        <f t="shared" si="55"/>
        <v>1.0057258336140114</v>
      </c>
      <c r="BZ9" s="149">
        <v>3</v>
      </c>
      <c r="CA9" s="151" t="s">
        <v>64</v>
      </c>
      <c r="CB9" s="149" t="s">
        <v>27</v>
      </c>
      <c r="CC9" s="98">
        <v>172.52333333333334</v>
      </c>
      <c r="CD9" s="140">
        <v>178.41791666666668</v>
      </c>
      <c r="CE9" s="126">
        <v>178.25125000000003</v>
      </c>
      <c r="CF9" s="127">
        <v>178.25125000000003</v>
      </c>
      <c r="CG9" s="141">
        <f t="shared" si="22"/>
        <v>1</v>
      </c>
      <c r="CH9" s="94">
        <f t="shared" si="23"/>
        <v>0.99906586362075933</v>
      </c>
      <c r="CI9" s="97">
        <f t="shared" si="24"/>
        <v>1.0332008230770717</v>
      </c>
      <c r="CJ9" s="98">
        <v>207.8</v>
      </c>
      <c r="CK9" s="140">
        <v>211.8</v>
      </c>
      <c r="CL9" s="126">
        <v>209.4</v>
      </c>
      <c r="CM9" s="152">
        <v>209.4</v>
      </c>
      <c r="CN9" s="128">
        <f t="shared" si="56"/>
        <v>1</v>
      </c>
      <c r="CO9" s="94">
        <f t="shared" si="57"/>
        <v>0.98866855524079322</v>
      </c>
      <c r="CP9" s="97">
        <f t="shared" si="58"/>
        <v>1.0076997112608277</v>
      </c>
      <c r="CQ9" s="142">
        <v>154.31</v>
      </c>
      <c r="CR9" s="143">
        <v>149.37666666666667</v>
      </c>
      <c r="CS9" s="144">
        <v>150.97375</v>
      </c>
      <c r="CT9" s="264">
        <v>150.97375</v>
      </c>
      <c r="CU9" s="128">
        <f t="shared" si="25"/>
        <v>1</v>
      </c>
      <c r="CV9" s="128">
        <f t="shared" si="26"/>
        <v>1.010691651975989</v>
      </c>
      <c r="CW9" s="132">
        <f t="shared" si="27"/>
        <v>0.97837956062471643</v>
      </c>
      <c r="CX9" s="149">
        <v>3</v>
      </c>
      <c r="CY9" s="150" t="s">
        <v>64</v>
      </c>
      <c r="CZ9" s="153" t="s">
        <v>27</v>
      </c>
      <c r="DA9" s="133">
        <v>180.83600000000001</v>
      </c>
      <c r="DB9" s="146">
        <v>177.965</v>
      </c>
      <c r="DC9" s="135">
        <v>180.465</v>
      </c>
      <c r="DD9" s="252">
        <v>168.65799999999999</v>
      </c>
      <c r="DE9" s="128">
        <f t="shared" si="28"/>
        <v>0.93457457124650201</v>
      </c>
      <c r="DF9" s="128">
        <f t="shared" si="29"/>
        <v>0.94770320006742892</v>
      </c>
      <c r="DG9" s="97">
        <f t="shared" si="30"/>
        <v>0.93265721427149451</v>
      </c>
      <c r="DH9" s="133">
        <v>206.26</v>
      </c>
      <c r="DI9" s="134">
        <v>201.41</v>
      </c>
      <c r="DJ9" s="135">
        <v>205.39</v>
      </c>
      <c r="DK9" s="252">
        <v>211.3</v>
      </c>
      <c r="DL9" s="128">
        <f t="shared" si="31"/>
        <v>1.028774526510541</v>
      </c>
      <c r="DM9" s="79">
        <f t="shared" si="32"/>
        <v>1.0491038180825183</v>
      </c>
      <c r="DN9" s="97">
        <f t="shared" si="33"/>
        <v>1.0244351789004171</v>
      </c>
      <c r="DO9" s="108">
        <v>253.75</v>
      </c>
      <c r="DP9" s="109">
        <v>256.30434782608694</v>
      </c>
      <c r="DQ9" s="92">
        <v>263.04347826086956</v>
      </c>
      <c r="DR9" s="267">
        <v>263.04347826086956</v>
      </c>
      <c r="DS9" s="94">
        <f t="shared" si="34"/>
        <v>1</v>
      </c>
      <c r="DT9" s="94">
        <f t="shared" si="35"/>
        <v>1.0262934690415606</v>
      </c>
      <c r="DU9" s="97">
        <f t="shared" si="36"/>
        <v>1.0366245448704219</v>
      </c>
      <c r="DV9" s="112"/>
      <c r="DW9" s="113" t="s">
        <v>64</v>
      </c>
      <c r="DX9" s="114">
        <f t="shared" si="37"/>
        <v>-3.1330537167111316E-3</v>
      </c>
      <c r="DY9" s="115">
        <f t="shared" si="38"/>
        <v>-3.0405919018905436E-4</v>
      </c>
      <c r="DZ9" s="116">
        <f t="shared" si="39"/>
        <v>-7.6961770623742431E-3</v>
      </c>
      <c r="EA9" s="117">
        <f t="shared" si="40"/>
        <v>-0.61999999999997613</v>
      </c>
      <c r="EB9" s="118">
        <f t="shared" si="41"/>
        <v>-6.0000000000002274E-2</v>
      </c>
      <c r="EC9" s="119">
        <f t="shared" si="42"/>
        <v>-1.5300000000000011</v>
      </c>
    </row>
    <row r="10" spans="1:133" s="20" customFormat="1" x14ac:dyDescent="0.25">
      <c r="A10" s="149">
        <v>4</v>
      </c>
      <c r="B10" s="150" t="s">
        <v>74</v>
      </c>
      <c r="C10" s="149" t="s">
        <v>27</v>
      </c>
      <c r="D10" s="122">
        <v>184.47</v>
      </c>
      <c r="E10" s="123">
        <v>199.07</v>
      </c>
      <c r="F10" s="124">
        <v>199.46</v>
      </c>
      <c r="G10" s="55">
        <f t="shared" si="0"/>
        <v>199.59</v>
      </c>
      <c r="H10" s="55">
        <v>2.5416666666666665</v>
      </c>
      <c r="I10" s="55">
        <f t="shared" si="43"/>
        <v>507.29124999999999</v>
      </c>
      <c r="J10" s="55">
        <f t="shared" si="44"/>
        <v>506.96083333333331</v>
      </c>
      <c r="K10" s="55">
        <f t="shared" si="45"/>
        <v>505.96958333333328</v>
      </c>
      <c r="L10" s="55">
        <f t="shared" si="46"/>
        <v>468.86124999999998</v>
      </c>
      <c r="M10" s="94">
        <f t="shared" si="1"/>
        <v>1.0006517597513285</v>
      </c>
      <c r="N10" s="94">
        <f t="shared" si="2"/>
        <v>1.0026121464811373</v>
      </c>
      <c r="O10" s="97">
        <f t="shared" si="3"/>
        <v>1.0819645470808261</v>
      </c>
      <c r="P10" s="98">
        <v>155.05500000000001</v>
      </c>
      <c r="Q10" s="125">
        <v>158.16666666666666</v>
      </c>
      <c r="R10" s="126">
        <v>158.94499999999999</v>
      </c>
      <c r="S10" s="127">
        <v>158.94999999999999</v>
      </c>
      <c r="T10" s="128">
        <f t="shared" si="47"/>
        <v>1.0000314574223788</v>
      </c>
      <c r="U10" s="128">
        <f t="shared" si="48"/>
        <v>1.0049525816649105</v>
      </c>
      <c r="V10" s="97">
        <f>S10/P10</f>
        <v>1.0251201186675694</v>
      </c>
      <c r="W10" s="129">
        <v>212.25</v>
      </c>
      <c r="X10" s="130">
        <v>221.83333333333334</v>
      </c>
      <c r="Y10" s="131">
        <v>221.83333333333334</v>
      </c>
      <c r="Z10" s="271">
        <v>229.33333333333334</v>
      </c>
      <c r="AA10" s="128">
        <f t="shared" si="4"/>
        <v>1.033809166040571</v>
      </c>
      <c r="AB10" s="128">
        <f t="shared" si="5"/>
        <v>1.033809166040571</v>
      </c>
      <c r="AC10" s="132">
        <f t="shared" si="6"/>
        <v>1.0804868472712996</v>
      </c>
      <c r="AD10" s="120">
        <v>4</v>
      </c>
      <c r="AE10" s="150" t="s">
        <v>74</v>
      </c>
      <c r="AF10" s="149" t="s">
        <v>27</v>
      </c>
      <c r="AG10" s="133">
        <v>202.8</v>
      </c>
      <c r="AH10" s="134">
        <v>223.08750000000001</v>
      </c>
      <c r="AI10" s="135">
        <v>223.08750000000001</v>
      </c>
      <c r="AJ10" s="251">
        <v>223.08750000000001</v>
      </c>
      <c r="AK10" s="136">
        <f t="shared" si="7"/>
        <v>1</v>
      </c>
      <c r="AL10" s="79">
        <f t="shared" si="8"/>
        <v>1</v>
      </c>
      <c r="AM10" s="137">
        <f t="shared" si="9"/>
        <v>1.1000369822485208</v>
      </c>
      <c r="AN10" s="76">
        <v>146.00571428571428</v>
      </c>
      <c r="AO10" s="77">
        <v>161.34</v>
      </c>
      <c r="AP10" s="78">
        <v>151.26714285714283</v>
      </c>
      <c r="AQ10" s="251">
        <v>151.26714285714283</v>
      </c>
      <c r="AR10" s="79">
        <f t="shared" si="10"/>
        <v>1</v>
      </c>
      <c r="AS10" s="79">
        <f t="shared" si="11"/>
        <v>0.93756751491969026</v>
      </c>
      <c r="AT10" s="137">
        <f t="shared" si="12"/>
        <v>1.0360357715940667</v>
      </c>
      <c r="AU10" s="138">
        <v>167.63</v>
      </c>
      <c r="AV10" s="134">
        <v>174.12</v>
      </c>
      <c r="AW10" s="135">
        <v>173.01</v>
      </c>
      <c r="AX10" s="252">
        <v>169.64</v>
      </c>
      <c r="AY10" s="136">
        <f t="shared" si="13"/>
        <v>0.98052135714698574</v>
      </c>
      <c r="AZ10" s="79">
        <f t="shared" si="14"/>
        <v>0.974270617964622</v>
      </c>
      <c r="BA10" s="137">
        <f t="shared" si="15"/>
        <v>1.0119906937898944</v>
      </c>
      <c r="BB10" s="149">
        <v>4</v>
      </c>
      <c r="BC10" s="151" t="s">
        <v>74</v>
      </c>
      <c r="BD10" s="149" t="s">
        <v>27</v>
      </c>
      <c r="BE10" s="133">
        <v>173.33</v>
      </c>
      <c r="BF10" s="134">
        <v>297.33</v>
      </c>
      <c r="BG10" s="135">
        <v>297.33</v>
      </c>
      <c r="BH10" s="251">
        <v>295</v>
      </c>
      <c r="BI10" s="128">
        <f t="shared" si="50"/>
        <v>0.99216358927790671</v>
      </c>
      <c r="BJ10" s="154">
        <f t="shared" si="51"/>
        <v>0.99216358927790671</v>
      </c>
      <c r="BK10" s="155">
        <f t="shared" si="52"/>
        <v>1.7019558068424392</v>
      </c>
      <c r="BL10" s="98">
        <v>100</v>
      </c>
      <c r="BM10" s="140">
        <v>113.33</v>
      </c>
      <c r="BN10" s="126">
        <v>113.33</v>
      </c>
      <c r="BO10" s="127">
        <v>113.33</v>
      </c>
      <c r="BP10" s="94">
        <f t="shared" si="16"/>
        <v>1</v>
      </c>
      <c r="BQ10" s="154">
        <f t="shared" si="17"/>
        <v>1</v>
      </c>
      <c r="BR10" s="97">
        <f t="shared" si="18"/>
        <v>1.1333</v>
      </c>
      <c r="BS10" s="133">
        <v>260</v>
      </c>
      <c r="BT10" s="134">
        <v>272.5</v>
      </c>
      <c r="BU10" s="135">
        <v>302.5</v>
      </c>
      <c r="BV10" s="251">
        <v>302.5</v>
      </c>
      <c r="BW10" s="94">
        <f t="shared" si="53"/>
        <v>1</v>
      </c>
      <c r="BX10" s="94">
        <f t="shared" si="54"/>
        <v>1.1100917431192661</v>
      </c>
      <c r="BY10" s="97">
        <f t="shared" si="55"/>
        <v>1.1634615384615385</v>
      </c>
      <c r="BZ10" s="149">
        <v>4</v>
      </c>
      <c r="CA10" s="151" t="s">
        <v>74</v>
      </c>
      <c r="CB10" s="149" t="s">
        <v>27</v>
      </c>
      <c r="CC10" s="98">
        <v>178.60249999999999</v>
      </c>
      <c r="CD10" s="140">
        <v>185.98000000000002</v>
      </c>
      <c r="CE10" s="126">
        <v>185.98000000000002</v>
      </c>
      <c r="CF10" s="152">
        <v>185.98000000000002</v>
      </c>
      <c r="CG10" s="141">
        <f t="shared" si="22"/>
        <v>1</v>
      </c>
      <c r="CH10" s="94">
        <f t="shared" si="23"/>
        <v>1</v>
      </c>
      <c r="CI10" s="97">
        <f t="shared" si="24"/>
        <v>1.0413068126146052</v>
      </c>
      <c r="CJ10" s="98">
        <v>231</v>
      </c>
      <c r="CK10" s="140">
        <v>238</v>
      </c>
      <c r="CL10" s="126">
        <v>238</v>
      </c>
      <c r="CM10" s="127">
        <v>238</v>
      </c>
      <c r="CN10" s="128">
        <f t="shared" si="56"/>
        <v>1</v>
      </c>
      <c r="CO10" s="94">
        <f t="shared" si="57"/>
        <v>1</v>
      </c>
      <c r="CP10" s="97">
        <f t="shared" si="58"/>
        <v>1.0303030303030303</v>
      </c>
      <c r="CQ10" s="142">
        <v>173.54142857142855</v>
      </c>
      <c r="CR10" s="143">
        <v>176.75714285714284</v>
      </c>
      <c r="CS10" s="144">
        <v>164.09999999999997</v>
      </c>
      <c r="CT10" s="264">
        <v>164.09999999999997</v>
      </c>
      <c r="CU10" s="128">
        <f t="shared" si="25"/>
        <v>1</v>
      </c>
      <c r="CV10" s="128">
        <f t="shared" si="26"/>
        <v>0.92839246746948989</v>
      </c>
      <c r="CW10" s="132">
        <f t="shared" si="27"/>
        <v>0.945595535030746</v>
      </c>
      <c r="CX10" s="149">
        <v>4</v>
      </c>
      <c r="CY10" s="150" t="s">
        <v>74</v>
      </c>
      <c r="CZ10" s="153" t="s">
        <v>27</v>
      </c>
      <c r="DA10" s="133">
        <v>209.36999999999998</v>
      </c>
      <c r="DB10" s="146">
        <v>189.39500000000001</v>
      </c>
      <c r="DC10" s="135">
        <v>188.59533333333334</v>
      </c>
      <c r="DD10" s="252">
        <v>188.59533333333334</v>
      </c>
      <c r="DE10" s="128">
        <f t="shared" si="28"/>
        <v>1</v>
      </c>
      <c r="DF10" s="128">
        <f t="shared" si="29"/>
        <v>0.99577778364441161</v>
      </c>
      <c r="DG10" s="97">
        <f t="shared" si="30"/>
        <v>0.90077534189871211</v>
      </c>
      <c r="DH10" s="133">
        <v>203.04</v>
      </c>
      <c r="DI10" s="134">
        <v>192.08</v>
      </c>
      <c r="DJ10" s="135">
        <v>191.52</v>
      </c>
      <c r="DK10" s="252">
        <v>191.52</v>
      </c>
      <c r="DL10" s="128">
        <f t="shared" si="31"/>
        <v>1</v>
      </c>
      <c r="DM10" s="79">
        <f t="shared" si="32"/>
        <v>0.99708454810495628</v>
      </c>
      <c r="DN10" s="97">
        <f t="shared" si="33"/>
        <v>0.94326241134751787</v>
      </c>
      <c r="DO10" s="108">
        <v>170</v>
      </c>
      <c r="DP10" s="109">
        <v>183</v>
      </c>
      <c r="DQ10" s="92">
        <v>183</v>
      </c>
      <c r="DR10" s="267">
        <v>183</v>
      </c>
      <c r="DS10" s="94">
        <f t="shared" si="34"/>
        <v>1</v>
      </c>
      <c r="DT10" s="94">
        <f t="shared" si="35"/>
        <v>1</v>
      </c>
      <c r="DU10" s="97">
        <f t="shared" si="36"/>
        <v>1.0764705882352941</v>
      </c>
      <c r="DV10" s="112"/>
      <c r="DW10" s="113" t="s">
        <v>74</v>
      </c>
      <c r="DX10" s="114">
        <f t="shared" si="37"/>
        <v>6.5175975132847341E-4</v>
      </c>
      <c r="DY10" s="115">
        <f t="shared" si="38"/>
        <v>2.6121464811372785E-3</v>
      </c>
      <c r="DZ10" s="116">
        <f t="shared" si="39"/>
        <v>8.1964547080826122E-2</v>
      </c>
      <c r="EA10" s="117">
        <f t="shared" si="40"/>
        <v>0.12999999999999545</v>
      </c>
      <c r="EB10" s="118">
        <f t="shared" si="41"/>
        <v>0.52000000000001023</v>
      </c>
      <c r="EC10" s="119">
        <f t="shared" si="42"/>
        <v>15.120000000000005</v>
      </c>
    </row>
    <row r="11" spans="1:133" s="20" customFormat="1" x14ac:dyDescent="0.25">
      <c r="A11" s="149">
        <v>5</v>
      </c>
      <c r="B11" s="150" t="s">
        <v>60</v>
      </c>
      <c r="C11" s="149" t="s">
        <v>27</v>
      </c>
      <c r="D11" s="122">
        <v>442.26</v>
      </c>
      <c r="E11" s="123">
        <v>511.42</v>
      </c>
      <c r="F11" s="124">
        <v>515.36</v>
      </c>
      <c r="G11" s="55">
        <f t="shared" si="0"/>
        <v>517.96</v>
      </c>
      <c r="H11" s="55">
        <v>0.3888888888888889</v>
      </c>
      <c r="I11" s="55">
        <f t="shared" si="43"/>
        <v>201.42888888888891</v>
      </c>
      <c r="J11" s="55">
        <f t="shared" si="44"/>
        <v>200.41777777777779</v>
      </c>
      <c r="K11" s="55">
        <f t="shared" si="45"/>
        <v>198.88555555555556</v>
      </c>
      <c r="L11" s="55">
        <f t="shared" si="46"/>
        <v>171.99</v>
      </c>
      <c r="M11" s="94">
        <f t="shared" si="1"/>
        <v>1.0050450170754424</v>
      </c>
      <c r="N11" s="94">
        <f t="shared" si="2"/>
        <v>1.0127879238199524</v>
      </c>
      <c r="O11" s="97">
        <f t="shared" si="3"/>
        <v>1.1711662822773934</v>
      </c>
      <c r="P11" s="98">
        <v>452.78666666666669</v>
      </c>
      <c r="Q11" s="125">
        <v>530.65166666666664</v>
      </c>
      <c r="R11" s="126">
        <v>532.87416666666661</v>
      </c>
      <c r="S11" s="127">
        <v>532.87</v>
      </c>
      <c r="T11" s="128">
        <f t="shared" si="47"/>
        <v>0.99999218076813012</v>
      </c>
      <c r="U11" s="128">
        <f t="shared" si="48"/>
        <v>1.0041803945463283</v>
      </c>
      <c r="V11" s="97">
        <f t="shared" si="49"/>
        <v>1.1768676933949762</v>
      </c>
      <c r="W11" s="129">
        <v>290.59166666666664</v>
      </c>
      <c r="X11" s="130">
        <v>469.42857142857144</v>
      </c>
      <c r="Y11" s="131">
        <v>469.42857142857144</v>
      </c>
      <c r="Z11" s="271">
        <v>463.85714285714283</v>
      </c>
      <c r="AA11" s="128">
        <f t="shared" si="4"/>
        <v>0.98813146682897135</v>
      </c>
      <c r="AB11" s="128">
        <f t="shared" si="5"/>
        <v>0.98813146682897135</v>
      </c>
      <c r="AC11" s="132">
        <f t="shared" si="6"/>
        <v>1.5962506708398712</v>
      </c>
      <c r="AD11" s="120">
        <v>5</v>
      </c>
      <c r="AE11" s="150" t="s">
        <v>60</v>
      </c>
      <c r="AF11" s="149" t="s">
        <v>27</v>
      </c>
      <c r="AG11" s="133">
        <v>511.23571428571421</v>
      </c>
      <c r="AH11" s="134">
        <v>644.47500000000002</v>
      </c>
      <c r="AI11" s="135">
        <v>658.64166666666665</v>
      </c>
      <c r="AJ11" s="251">
        <v>660.64166666666665</v>
      </c>
      <c r="AK11" s="136">
        <f t="shared" si="7"/>
        <v>1.0030365525007274</v>
      </c>
      <c r="AL11" s="79">
        <f t="shared" si="8"/>
        <v>1.0250850175207209</v>
      </c>
      <c r="AM11" s="137">
        <f t="shared" si="9"/>
        <v>1.2922447477866423</v>
      </c>
      <c r="AN11" s="133">
        <v>493.15428571428572</v>
      </c>
      <c r="AO11" s="134">
        <v>537.51428571428573</v>
      </c>
      <c r="AP11" s="78">
        <v>585.81571428571431</v>
      </c>
      <c r="AQ11" s="251">
        <v>562.00714285714287</v>
      </c>
      <c r="AR11" s="79">
        <f t="shared" si="10"/>
        <v>0.95935825747248649</v>
      </c>
      <c r="AS11" s="79">
        <f t="shared" si="11"/>
        <v>1.0455668952320203</v>
      </c>
      <c r="AT11" s="137">
        <f t="shared" si="12"/>
        <v>1.139617274223077</v>
      </c>
      <c r="AU11" s="138">
        <v>621.12</v>
      </c>
      <c r="AV11" s="134">
        <v>663.32</v>
      </c>
      <c r="AW11" s="135">
        <v>695.89</v>
      </c>
      <c r="AX11" s="252">
        <v>689.47</v>
      </c>
      <c r="AY11" s="136">
        <f t="shared" si="13"/>
        <v>0.99077440400063232</v>
      </c>
      <c r="AZ11" s="79">
        <f t="shared" si="14"/>
        <v>1.0394229029729241</v>
      </c>
      <c r="BA11" s="137">
        <f t="shared" si="15"/>
        <v>1.1100431478619268</v>
      </c>
      <c r="BB11" s="149">
        <v>5</v>
      </c>
      <c r="BC11" s="151" t="s">
        <v>60</v>
      </c>
      <c r="BD11" s="149" t="s">
        <v>27</v>
      </c>
      <c r="BE11" s="133">
        <v>432.9</v>
      </c>
      <c r="BF11" s="134">
        <v>472.7</v>
      </c>
      <c r="BG11" s="135">
        <v>508.05</v>
      </c>
      <c r="BH11" s="251">
        <v>501.69</v>
      </c>
      <c r="BI11" s="128">
        <f t="shared" si="50"/>
        <v>0.98748154709182168</v>
      </c>
      <c r="BJ11" s="154">
        <f t="shared" si="51"/>
        <v>1.0613285381848954</v>
      </c>
      <c r="BK11" s="155">
        <f t="shared" si="52"/>
        <v>1.1589050589050589</v>
      </c>
      <c r="BL11" s="98">
        <v>263.70999999999998</v>
      </c>
      <c r="BM11" s="140">
        <v>289</v>
      </c>
      <c r="BN11" s="126">
        <v>289</v>
      </c>
      <c r="BO11" s="127">
        <v>289</v>
      </c>
      <c r="BP11" s="94">
        <f t="shared" si="16"/>
        <v>1</v>
      </c>
      <c r="BQ11" s="94">
        <f t="shared" si="17"/>
        <v>1</v>
      </c>
      <c r="BR11" s="97">
        <f t="shared" si="18"/>
        <v>1.0959008001213455</v>
      </c>
      <c r="BS11" s="133">
        <v>490.05</v>
      </c>
      <c r="BT11" s="134">
        <v>560.20000000000005</v>
      </c>
      <c r="BU11" s="135">
        <v>560.20000000000005</v>
      </c>
      <c r="BV11" s="251">
        <v>504.44444444444446</v>
      </c>
      <c r="BW11" s="94">
        <f t="shared" si="53"/>
        <v>0.9004720536316394</v>
      </c>
      <c r="BX11" s="94">
        <f t="shared" si="54"/>
        <v>0.9004720536316394</v>
      </c>
      <c r="BY11" s="97">
        <f t="shared" si="55"/>
        <v>1.0293734199458104</v>
      </c>
      <c r="BZ11" s="149">
        <v>5</v>
      </c>
      <c r="CA11" s="151" t="s">
        <v>60</v>
      </c>
      <c r="CB11" s="149" t="s">
        <v>27</v>
      </c>
      <c r="CC11" s="98">
        <v>409.21833333333331</v>
      </c>
      <c r="CD11" s="140">
        <v>424.98708333333337</v>
      </c>
      <c r="CE11" s="126">
        <v>424.98708333333337</v>
      </c>
      <c r="CF11" s="127">
        <v>424.98708333333337</v>
      </c>
      <c r="CG11" s="141">
        <f t="shared" si="22"/>
        <v>1</v>
      </c>
      <c r="CH11" s="94">
        <f t="shared" si="23"/>
        <v>1</v>
      </c>
      <c r="CI11" s="97">
        <f t="shared" si="24"/>
        <v>1.0385338307586416</v>
      </c>
      <c r="CJ11" s="98">
        <v>395.2</v>
      </c>
      <c r="CK11" s="140">
        <v>419.2</v>
      </c>
      <c r="CL11" s="126">
        <v>419.2</v>
      </c>
      <c r="CM11" s="127">
        <v>419.2</v>
      </c>
      <c r="CN11" s="128">
        <f t="shared" si="56"/>
        <v>1</v>
      </c>
      <c r="CO11" s="94">
        <f t="shared" si="57"/>
        <v>1</v>
      </c>
      <c r="CP11" s="97">
        <f t="shared" si="58"/>
        <v>1.0607287449392713</v>
      </c>
      <c r="CQ11" s="142">
        <v>294.56857142857149</v>
      </c>
      <c r="CR11" s="143">
        <v>535.82285714285717</v>
      </c>
      <c r="CS11" s="144">
        <v>503.85833333333335</v>
      </c>
      <c r="CT11" s="264">
        <v>503.85833333333335</v>
      </c>
      <c r="CU11" s="128">
        <f t="shared" si="25"/>
        <v>1</v>
      </c>
      <c r="CV11" s="128">
        <f t="shared" si="26"/>
        <v>0.94034497897315028</v>
      </c>
      <c r="CW11" s="132">
        <f t="shared" si="27"/>
        <v>1.7104958987639709</v>
      </c>
      <c r="CX11" s="149">
        <v>5</v>
      </c>
      <c r="CY11" s="150" t="s">
        <v>60</v>
      </c>
      <c r="CZ11" s="153" t="s">
        <v>27</v>
      </c>
      <c r="DA11" s="133">
        <v>575.79</v>
      </c>
      <c r="DB11" s="146">
        <v>580.70699999999999</v>
      </c>
      <c r="DC11" s="135">
        <v>521.44100000000003</v>
      </c>
      <c r="DD11" s="252">
        <v>622.44100000000003</v>
      </c>
      <c r="DE11" s="128">
        <f t="shared" si="28"/>
        <v>1.1936940133207783</v>
      </c>
      <c r="DF11" s="128">
        <f t="shared" si="29"/>
        <v>1.0718675683261956</v>
      </c>
      <c r="DG11" s="97">
        <f t="shared" si="30"/>
        <v>1.0810208582990328</v>
      </c>
      <c r="DH11" s="133">
        <v>589.30999999999995</v>
      </c>
      <c r="DI11" s="134">
        <v>617.67999999999995</v>
      </c>
      <c r="DJ11" s="135">
        <v>632.25</v>
      </c>
      <c r="DK11" s="252">
        <v>661</v>
      </c>
      <c r="DL11" s="128">
        <f t="shared" si="31"/>
        <v>1.0454725187821272</v>
      </c>
      <c r="DM11" s="79">
        <f t="shared" si="32"/>
        <v>1.0701334024090146</v>
      </c>
      <c r="DN11" s="97">
        <f t="shared" si="33"/>
        <v>1.1216507440905468</v>
      </c>
      <c r="DO11" s="108">
        <v>371.99</v>
      </c>
      <c r="DP11" s="109">
        <v>414.13043478260869</v>
      </c>
      <c r="DQ11" s="92">
        <v>413.3478260869565</v>
      </c>
      <c r="DR11" s="267">
        <v>415.95652173913044</v>
      </c>
      <c r="DS11" s="94">
        <f t="shared" si="34"/>
        <v>1.0063111391606185</v>
      </c>
      <c r="DT11" s="94">
        <f t="shared" si="35"/>
        <v>1.0044094488188977</v>
      </c>
      <c r="DU11" s="97">
        <f t="shared" si="36"/>
        <v>1.1181927517920653</v>
      </c>
      <c r="DV11" s="112"/>
      <c r="DW11" s="113" t="s">
        <v>60</v>
      </c>
      <c r="DX11" s="114">
        <f t="shared" si="37"/>
        <v>5.0450170754423596E-3</v>
      </c>
      <c r="DY11" s="115">
        <f t="shared" si="38"/>
        <v>1.2787923819952418E-2</v>
      </c>
      <c r="DZ11" s="116">
        <f t="shared" si="39"/>
        <v>0.17116628227739339</v>
      </c>
      <c r="EA11" s="117">
        <f t="shared" si="40"/>
        <v>2.6000000000000227</v>
      </c>
      <c r="EB11" s="118">
        <f t="shared" si="41"/>
        <v>6.5400000000000205</v>
      </c>
      <c r="EC11" s="119">
        <f t="shared" si="42"/>
        <v>75.700000000000045</v>
      </c>
    </row>
    <row r="12" spans="1:133" s="20" customFormat="1" x14ac:dyDescent="0.25">
      <c r="A12" s="149">
        <v>6</v>
      </c>
      <c r="B12" s="150" t="s">
        <v>59</v>
      </c>
      <c r="C12" s="149" t="s">
        <v>28</v>
      </c>
      <c r="D12" s="122">
        <v>99.24</v>
      </c>
      <c r="E12" s="123">
        <v>100.21</v>
      </c>
      <c r="F12" s="124">
        <v>100.74</v>
      </c>
      <c r="G12" s="55">
        <f t="shared" si="0"/>
        <v>100.67</v>
      </c>
      <c r="H12" s="55">
        <v>0.85277777777777786</v>
      </c>
      <c r="I12" s="55">
        <f t="shared" si="43"/>
        <v>85.849138888888902</v>
      </c>
      <c r="J12" s="55">
        <f t="shared" si="44"/>
        <v>85.908833333333334</v>
      </c>
      <c r="K12" s="55">
        <f t="shared" si="45"/>
        <v>85.45686111111111</v>
      </c>
      <c r="L12" s="55">
        <f t="shared" si="46"/>
        <v>84.629666666666665</v>
      </c>
      <c r="M12" s="94">
        <f t="shared" si="1"/>
        <v>0.99930514194957321</v>
      </c>
      <c r="N12" s="94">
        <f t="shared" si="2"/>
        <v>1.0045903602434887</v>
      </c>
      <c r="O12" s="97">
        <f t="shared" si="3"/>
        <v>1.0144095122934302</v>
      </c>
      <c r="P12" s="98">
        <v>116.02666666666666</v>
      </c>
      <c r="Q12" s="125">
        <v>116.6225</v>
      </c>
      <c r="R12" s="126">
        <v>116.73333333333333</v>
      </c>
      <c r="S12" s="127">
        <v>116.73</v>
      </c>
      <c r="T12" s="128">
        <f t="shared" si="47"/>
        <v>0.9999714448886351</v>
      </c>
      <c r="U12" s="128">
        <f t="shared" si="48"/>
        <v>1.0009217775300649</v>
      </c>
      <c r="V12" s="97">
        <f t="shared" si="49"/>
        <v>1.0060618248678466</v>
      </c>
      <c r="W12" s="129">
        <v>86.166666666666671</v>
      </c>
      <c r="X12" s="130">
        <v>88.571428571428569</v>
      </c>
      <c r="Y12" s="131">
        <v>89.285714285714292</v>
      </c>
      <c r="Z12" s="271">
        <v>90.428571428571431</v>
      </c>
      <c r="AA12" s="128">
        <f t="shared" si="4"/>
        <v>1.0127999999999999</v>
      </c>
      <c r="AB12" s="128">
        <f t="shared" si="5"/>
        <v>1.0209677419354839</v>
      </c>
      <c r="AC12" s="132">
        <f t="shared" si="6"/>
        <v>1.0494611771207516</v>
      </c>
      <c r="AD12" s="120">
        <v>6</v>
      </c>
      <c r="AE12" s="150" t="s">
        <v>59</v>
      </c>
      <c r="AF12" s="149" t="s">
        <v>28</v>
      </c>
      <c r="AG12" s="133">
        <v>91.657142857142858</v>
      </c>
      <c r="AH12" s="134">
        <v>95.857142857142861</v>
      </c>
      <c r="AI12" s="135">
        <v>95.5</v>
      </c>
      <c r="AJ12" s="251">
        <v>95.5</v>
      </c>
      <c r="AK12" s="136">
        <f t="shared" si="7"/>
        <v>1</v>
      </c>
      <c r="AL12" s="79">
        <f t="shared" si="8"/>
        <v>0.9962742175856929</v>
      </c>
      <c r="AM12" s="137">
        <f t="shared" si="9"/>
        <v>1.0419264339152119</v>
      </c>
      <c r="AN12" s="133">
        <v>69.012857142857143</v>
      </c>
      <c r="AO12" s="134">
        <v>72.641428571428577</v>
      </c>
      <c r="AP12" s="78">
        <v>71.894285714285715</v>
      </c>
      <c r="AQ12" s="251">
        <v>72.78</v>
      </c>
      <c r="AR12" s="79">
        <f t="shared" si="10"/>
        <v>1.0123196757143424</v>
      </c>
      <c r="AS12" s="79">
        <f t="shared" si="11"/>
        <v>1.0019076088025329</v>
      </c>
      <c r="AT12" s="137">
        <f t="shared" si="12"/>
        <v>1.0545861019685774</v>
      </c>
      <c r="AU12" s="138">
        <v>84.59</v>
      </c>
      <c r="AV12" s="134">
        <v>86.16</v>
      </c>
      <c r="AW12" s="135">
        <v>87.25</v>
      </c>
      <c r="AX12" s="252">
        <v>87.25</v>
      </c>
      <c r="AY12" s="136">
        <f t="shared" si="13"/>
        <v>1</v>
      </c>
      <c r="AZ12" s="79">
        <f t="shared" si="14"/>
        <v>1.0126508820798514</v>
      </c>
      <c r="BA12" s="137">
        <f t="shared" si="15"/>
        <v>1.0314457973755762</v>
      </c>
      <c r="BB12" s="149">
        <v>6</v>
      </c>
      <c r="BC12" s="151" t="s">
        <v>59</v>
      </c>
      <c r="BD12" s="149" t="s">
        <v>28</v>
      </c>
      <c r="BE12" s="133">
        <v>103.77</v>
      </c>
      <c r="BF12" s="134">
        <v>109.61</v>
      </c>
      <c r="BG12" s="135">
        <v>111.04</v>
      </c>
      <c r="BH12" s="251">
        <v>111.04</v>
      </c>
      <c r="BI12" s="128">
        <f t="shared" si="50"/>
        <v>1</v>
      </c>
      <c r="BJ12" s="154">
        <f t="shared" si="51"/>
        <v>1.0130462549037498</v>
      </c>
      <c r="BK12" s="155">
        <f t="shared" si="52"/>
        <v>1.0700587838488966</v>
      </c>
      <c r="BL12" s="98">
        <v>105.37</v>
      </c>
      <c r="BM12" s="140">
        <v>98.29</v>
      </c>
      <c r="BN12" s="126">
        <v>98.28</v>
      </c>
      <c r="BO12" s="127">
        <v>98.27</v>
      </c>
      <c r="BP12" s="94">
        <f t="shared" si="16"/>
        <v>0.99989824989824982</v>
      </c>
      <c r="BQ12" s="94">
        <f t="shared" si="17"/>
        <v>0.99979652050055945</v>
      </c>
      <c r="BR12" s="97">
        <f t="shared" si="18"/>
        <v>0.93261839233178312</v>
      </c>
      <c r="BS12" s="133">
        <v>135.09090909090909</v>
      </c>
      <c r="BT12" s="134">
        <v>136.84818181818181</v>
      </c>
      <c r="BU12" s="135">
        <v>135.29000000000002</v>
      </c>
      <c r="BV12" s="251">
        <v>131.9909090909091</v>
      </c>
      <c r="BW12" s="94">
        <f t="shared" si="53"/>
        <v>0.97561467285763237</v>
      </c>
      <c r="BX12" s="94">
        <f t="shared" si="54"/>
        <v>0.96450612158131444</v>
      </c>
      <c r="BY12" s="97">
        <f t="shared" si="55"/>
        <v>0.97705248990578741</v>
      </c>
      <c r="BZ12" s="149">
        <v>6</v>
      </c>
      <c r="CA12" s="151" t="s">
        <v>59</v>
      </c>
      <c r="CB12" s="149" t="s">
        <v>28</v>
      </c>
      <c r="CC12" s="98">
        <v>88.42653846153847</v>
      </c>
      <c r="CD12" s="140">
        <v>94.21576923076924</v>
      </c>
      <c r="CE12" s="126">
        <v>94.984999999999999</v>
      </c>
      <c r="CF12" s="127">
        <v>94.984999999999999</v>
      </c>
      <c r="CG12" s="141">
        <f t="shared" si="22"/>
        <v>1</v>
      </c>
      <c r="CH12" s="94">
        <f t="shared" si="23"/>
        <v>1.0081645649715667</v>
      </c>
      <c r="CI12" s="97">
        <f t="shared" si="24"/>
        <v>1.0741684753532919</v>
      </c>
      <c r="CJ12" s="98">
        <v>109.6</v>
      </c>
      <c r="CK12" s="140">
        <v>99.6</v>
      </c>
      <c r="CL12" s="126">
        <v>104.2</v>
      </c>
      <c r="CM12" s="127">
        <v>104.2</v>
      </c>
      <c r="CN12" s="128">
        <f t="shared" si="56"/>
        <v>1</v>
      </c>
      <c r="CO12" s="94">
        <f t="shared" si="57"/>
        <v>1.0461847389558234</v>
      </c>
      <c r="CP12" s="97">
        <f t="shared" si="58"/>
        <v>0.9507299270072993</v>
      </c>
      <c r="CQ12" s="142">
        <v>89.871428571428581</v>
      </c>
      <c r="CR12" s="143">
        <v>87.042857142857159</v>
      </c>
      <c r="CS12" s="144">
        <v>85.798333333333332</v>
      </c>
      <c r="CT12" s="264">
        <v>87.131666666666661</v>
      </c>
      <c r="CU12" s="128">
        <f t="shared" si="25"/>
        <v>1.0155403174109832</v>
      </c>
      <c r="CV12" s="128">
        <f t="shared" si="26"/>
        <v>1.0010202965151265</v>
      </c>
      <c r="CW12" s="132">
        <f t="shared" si="27"/>
        <v>0.96951465055899944</v>
      </c>
      <c r="CX12" s="149">
        <v>6</v>
      </c>
      <c r="CY12" s="150" t="s">
        <v>59</v>
      </c>
      <c r="CZ12" s="153" t="s">
        <v>28</v>
      </c>
      <c r="DA12" s="133">
        <v>95.26</v>
      </c>
      <c r="DB12" s="146">
        <v>95.163499999999999</v>
      </c>
      <c r="DC12" s="135">
        <v>98.46</v>
      </c>
      <c r="DD12" s="252">
        <v>97.217999999999989</v>
      </c>
      <c r="DE12" s="128">
        <f t="shared" si="28"/>
        <v>0.98738574040219373</v>
      </c>
      <c r="DF12" s="128">
        <f t="shared" si="29"/>
        <v>1.0215891597093423</v>
      </c>
      <c r="DG12" s="97">
        <f t="shared" si="30"/>
        <v>1.0205542725173209</v>
      </c>
      <c r="DH12" s="133">
        <v>102.58</v>
      </c>
      <c r="DI12" s="134">
        <v>109.4</v>
      </c>
      <c r="DJ12" s="135">
        <v>108.52</v>
      </c>
      <c r="DK12" s="252">
        <v>108.52</v>
      </c>
      <c r="DL12" s="128">
        <f t="shared" ref="DL12:DL19" si="59">DK12/DJ12</f>
        <v>1</v>
      </c>
      <c r="DM12" s="79">
        <f t="shared" ref="DM12:DM19" si="60">DK12/DI12</f>
        <v>0.99195612431444236</v>
      </c>
      <c r="DN12" s="97">
        <f t="shared" ref="DN12:DN19" si="61">DK12/DH12</f>
        <v>1.0579060245661922</v>
      </c>
      <c r="DO12" s="108">
        <v>111.97208333333333</v>
      </c>
      <c r="DP12" s="109">
        <v>112.89130434782609</v>
      </c>
      <c r="DQ12" s="92">
        <v>113.08695652173913</v>
      </c>
      <c r="DR12" s="267">
        <v>113.30434782608695</v>
      </c>
      <c r="DS12" s="94">
        <f t="shared" si="34"/>
        <v>1.001922337562476</v>
      </c>
      <c r="DT12" s="94">
        <f t="shared" si="35"/>
        <v>1.0036587714230694</v>
      </c>
      <c r="DU12" s="97">
        <f t="shared" si="36"/>
        <v>1.011898184378579</v>
      </c>
      <c r="DV12" s="112"/>
      <c r="DW12" s="113" t="s">
        <v>59</v>
      </c>
      <c r="DX12" s="114">
        <f t="shared" si="37"/>
        <v>-6.9485805042679427E-4</v>
      </c>
      <c r="DY12" s="115">
        <f t="shared" si="38"/>
        <v>4.5903602434886892E-3</v>
      </c>
      <c r="DZ12" s="116">
        <f t="shared" si="39"/>
        <v>1.4409512293430238E-2</v>
      </c>
      <c r="EA12" s="117">
        <f t="shared" si="40"/>
        <v>-6.9999999999993179E-2</v>
      </c>
      <c r="EB12" s="118">
        <f t="shared" si="41"/>
        <v>0.46000000000000796</v>
      </c>
      <c r="EC12" s="119">
        <f t="shared" si="42"/>
        <v>1.4300000000000068</v>
      </c>
    </row>
    <row r="13" spans="1:133" s="20" customFormat="1" ht="24" customHeight="1" x14ac:dyDescent="0.25">
      <c r="A13" s="153">
        <v>7</v>
      </c>
      <c r="B13" s="157" t="s">
        <v>105</v>
      </c>
      <c r="C13" s="145" t="s">
        <v>28</v>
      </c>
      <c r="D13" s="122">
        <v>72.650000000000006</v>
      </c>
      <c r="E13" s="123">
        <v>73.89</v>
      </c>
      <c r="F13" s="124">
        <v>73.91</v>
      </c>
      <c r="G13" s="55">
        <f t="shared" si="0"/>
        <v>73.900000000000006</v>
      </c>
      <c r="H13" s="55">
        <v>4.4672222222222224</v>
      </c>
      <c r="I13" s="55">
        <f t="shared" si="43"/>
        <v>330.12772222222225</v>
      </c>
      <c r="J13" s="55">
        <f t="shared" si="44"/>
        <v>330.17239444444442</v>
      </c>
      <c r="K13" s="55">
        <f t="shared" si="45"/>
        <v>330.08305000000001</v>
      </c>
      <c r="L13" s="55">
        <f t="shared" si="46"/>
        <v>324.5436944444445</v>
      </c>
      <c r="M13" s="94">
        <f t="shared" si="1"/>
        <v>0.99986470031118946</v>
      </c>
      <c r="N13" s="94">
        <f t="shared" si="2"/>
        <v>1.0001353363107321</v>
      </c>
      <c r="O13" s="97">
        <f t="shared" si="3"/>
        <v>1.017205781142464</v>
      </c>
      <c r="P13" s="98">
        <v>74.75833333333334</v>
      </c>
      <c r="Q13" s="125">
        <v>78.264166666666668</v>
      </c>
      <c r="R13" s="126">
        <v>78.264166666666668</v>
      </c>
      <c r="S13" s="127">
        <v>78.260000000000005</v>
      </c>
      <c r="T13" s="128">
        <f t="shared" si="47"/>
        <v>0.99994676150217754</v>
      </c>
      <c r="U13" s="128">
        <f t="shared" si="48"/>
        <v>0.99994676150217754</v>
      </c>
      <c r="V13" s="97">
        <f t="shared" si="49"/>
        <v>1.0468398171887192</v>
      </c>
      <c r="W13" s="158">
        <v>60.316666666666663</v>
      </c>
      <c r="X13" s="130">
        <v>61.699999999999996</v>
      </c>
      <c r="Y13" s="131">
        <v>60.98571428571428</v>
      </c>
      <c r="Z13" s="271">
        <v>62.98571428571428</v>
      </c>
      <c r="AA13" s="128">
        <f t="shared" si="4"/>
        <v>1.0327945654720074</v>
      </c>
      <c r="AB13" s="128">
        <f t="shared" si="5"/>
        <v>1.0208381569807825</v>
      </c>
      <c r="AC13" s="132">
        <f t="shared" si="6"/>
        <v>1.0442505822445032</v>
      </c>
      <c r="AD13" s="145">
        <v>7</v>
      </c>
      <c r="AE13" s="157" t="s">
        <v>75</v>
      </c>
      <c r="AF13" s="145" t="s">
        <v>28</v>
      </c>
      <c r="AG13" s="133">
        <v>70.744285714285709</v>
      </c>
      <c r="AH13" s="134">
        <v>71.13</v>
      </c>
      <c r="AI13" s="135">
        <v>71.608571428571423</v>
      </c>
      <c r="AJ13" s="251">
        <v>71.608571428571423</v>
      </c>
      <c r="AK13" s="136">
        <f t="shared" si="7"/>
        <v>1</v>
      </c>
      <c r="AL13" s="79">
        <f t="shared" si="8"/>
        <v>1.006728123556466</v>
      </c>
      <c r="AM13" s="137">
        <f t="shared" si="9"/>
        <v>1.0122170392358798</v>
      </c>
      <c r="AN13" s="76">
        <v>49.134285714285703</v>
      </c>
      <c r="AO13" s="77">
        <v>50.241428571428571</v>
      </c>
      <c r="AP13" s="78">
        <v>52.088571428571427</v>
      </c>
      <c r="AQ13" s="251">
        <v>52.445714285714288</v>
      </c>
      <c r="AR13" s="79">
        <f t="shared" si="10"/>
        <v>1.0068564532938402</v>
      </c>
      <c r="AS13" s="79">
        <f t="shared" si="11"/>
        <v>1.0438738661889733</v>
      </c>
      <c r="AT13" s="137">
        <f t="shared" si="12"/>
        <v>1.0673954759551088</v>
      </c>
      <c r="AU13" s="133">
        <v>57.47</v>
      </c>
      <c r="AV13" s="134">
        <v>60.51</v>
      </c>
      <c r="AW13" s="135">
        <v>61.12</v>
      </c>
      <c r="AX13" s="252">
        <v>60.62</v>
      </c>
      <c r="AY13" s="136">
        <f t="shared" si="13"/>
        <v>0.9918193717277487</v>
      </c>
      <c r="AZ13" s="79">
        <f t="shared" si="14"/>
        <v>1.001817881341927</v>
      </c>
      <c r="BA13" s="137">
        <f t="shared" si="15"/>
        <v>1.0548112058465287</v>
      </c>
      <c r="BB13" s="153">
        <v>7</v>
      </c>
      <c r="BC13" s="157" t="s">
        <v>96</v>
      </c>
      <c r="BD13" s="145" t="s">
        <v>28</v>
      </c>
      <c r="BE13" s="133">
        <v>75.22</v>
      </c>
      <c r="BF13" s="134">
        <v>84.85</v>
      </c>
      <c r="BG13" s="135">
        <v>84.64</v>
      </c>
      <c r="BH13" s="251">
        <v>84.64</v>
      </c>
      <c r="BI13" s="128">
        <f t="shared" si="50"/>
        <v>1</v>
      </c>
      <c r="BJ13" s="154">
        <f t="shared" si="51"/>
        <v>0.99752504419563948</v>
      </c>
      <c r="BK13" s="155">
        <f t="shared" si="52"/>
        <v>1.1252326508907207</v>
      </c>
      <c r="BL13" s="98">
        <v>77.569999999999993</v>
      </c>
      <c r="BM13" s="125">
        <v>82.71</v>
      </c>
      <c r="BN13" s="126">
        <v>81.86</v>
      </c>
      <c r="BO13" s="127">
        <v>81.86</v>
      </c>
      <c r="BP13" s="94">
        <f t="shared" si="16"/>
        <v>1</v>
      </c>
      <c r="BQ13" s="94">
        <f t="shared" si="17"/>
        <v>0.98972312900495718</v>
      </c>
      <c r="BR13" s="97">
        <f t="shared" si="18"/>
        <v>1.0553048859095011</v>
      </c>
      <c r="BS13" s="133">
        <v>110.27727272727272</v>
      </c>
      <c r="BT13" s="134">
        <v>107.87</v>
      </c>
      <c r="BU13" s="135">
        <v>106.17272727272729</v>
      </c>
      <c r="BV13" s="251">
        <v>105.26363636363637</v>
      </c>
      <c r="BW13" s="94">
        <f t="shared" si="53"/>
        <v>0.99143762308416805</v>
      </c>
      <c r="BX13" s="94">
        <f t="shared" si="54"/>
        <v>0.97583791938107312</v>
      </c>
      <c r="BY13" s="97">
        <f t="shared" si="55"/>
        <v>0.95453608672354817</v>
      </c>
      <c r="BZ13" s="153">
        <v>7</v>
      </c>
      <c r="CA13" s="157" t="s">
        <v>97</v>
      </c>
      <c r="CB13" s="145" t="s">
        <v>28</v>
      </c>
      <c r="CC13" s="98">
        <v>62.198076923076918</v>
      </c>
      <c r="CD13" s="125">
        <v>62.318846153846152</v>
      </c>
      <c r="CE13" s="126">
        <v>62.318846153846152</v>
      </c>
      <c r="CF13" s="127">
        <v>62.280384615384612</v>
      </c>
      <c r="CG13" s="141">
        <f t="shared" si="22"/>
        <v>0.99938282653105304</v>
      </c>
      <c r="CH13" s="94">
        <f t="shared" si="23"/>
        <v>0.99938282653105304</v>
      </c>
      <c r="CI13" s="97">
        <f t="shared" si="24"/>
        <v>1.0013233157097363</v>
      </c>
      <c r="CJ13" s="98">
        <v>89.4</v>
      </c>
      <c r="CK13" s="125">
        <v>85</v>
      </c>
      <c r="CL13" s="126">
        <v>86.8</v>
      </c>
      <c r="CM13" s="127">
        <v>86</v>
      </c>
      <c r="CN13" s="128">
        <f t="shared" si="56"/>
        <v>0.99078341013824889</v>
      </c>
      <c r="CO13" s="94">
        <f t="shared" si="57"/>
        <v>1.0117647058823529</v>
      </c>
      <c r="CP13" s="97">
        <f t="shared" si="58"/>
        <v>0.96196868008948544</v>
      </c>
      <c r="CQ13" s="142">
        <v>53.85</v>
      </c>
      <c r="CR13" s="143">
        <v>58.444285714285719</v>
      </c>
      <c r="CS13" s="144">
        <v>57.685000000000002</v>
      </c>
      <c r="CT13" s="264">
        <v>57.351666666666667</v>
      </c>
      <c r="CU13" s="128">
        <f t="shared" si="25"/>
        <v>0.99422149027765738</v>
      </c>
      <c r="CV13" s="128">
        <f t="shared" si="26"/>
        <v>0.98130494650990352</v>
      </c>
      <c r="CW13" s="132">
        <f t="shared" si="27"/>
        <v>1.065026307644692</v>
      </c>
      <c r="CX13" s="153">
        <v>7</v>
      </c>
      <c r="CY13" s="157" t="s">
        <v>98</v>
      </c>
      <c r="CZ13" s="145" t="s">
        <v>28</v>
      </c>
      <c r="DA13" s="133">
        <v>74.921999999999997</v>
      </c>
      <c r="DB13" s="134">
        <v>62.998333333333321</v>
      </c>
      <c r="DC13" s="135">
        <v>63.179333333333339</v>
      </c>
      <c r="DD13" s="252">
        <v>62.679333333333339</v>
      </c>
      <c r="DE13" s="128">
        <f t="shared" si="28"/>
        <v>0.992086019689983</v>
      </c>
      <c r="DF13" s="128">
        <f t="shared" si="29"/>
        <v>0.99493637397814783</v>
      </c>
      <c r="DG13" s="97">
        <f t="shared" si="30"/>
        <v>0.83659450272728098</v>
      </c>
      <c r="DH13" s="133">
        <v>79.86</v>
      </c>
      <c r="DI13" s="134">
        <v>79.94</v>
      </c>
      <c r="DJ13" s="135">
        <v>79.94</v>
      </c>
      <c r="DK13" s="252">
        <v>79.94</v>
      </c>
      <c r="DL13" s="128">
        <f t="shared" si="59"/>
        <v>1</v>
      </c>
      <c r="DM13" s="79">
        <f t="shared" si="60"/>
        <v>1</v>
      </c>
      <c r="DN13" s="97">
        <f t="shared" si="61"/>
        <v>1.0010017530678688</v>
      </c>
      <c r="DO13" s="108">
        <v>81.3125</v>
      </c>
      <c r="DP13" s="109">
        <v>88.434782608695656</v>
      </c>
      <c r="DQ13" s="92">
        <v>88.108695652173907</v>
      </c>
      <c r="DR13" s="267">
        <v>88.652173913043484</v>
      </c>
      <c r="DS13" s="94">
        <f t="shared" si="34"/>
        <v>1.0061682704169752</v>
      </c>
      <c r="DT13" s="94">
        <f t="shared" si="35"/>
        <v>1.0024582104228121</v>
      </c>
      <c r="DU13" s="97">
        <f t="shared" si="36"/>
        <v>1.0902650135347391</v>
      </c>
      <c r="DV13" s="112"/>
      <c r="DW13" s="113" t="s">
        <v>93</v>
      </c>
      <c r="DX13" s="114">
        <f t="shared" si="37"/>
        <v>-1.3529968881054177E-4</v>
      </c>
      <c r="DY13" s="115">
        <f t="shared" si="38"/>
        <v>1.3533631073214814E-4</v>
      </c>
      <c r="DZ13" s="116">
        <f t="shared" si="39"/>
        <v>1.7205781142463961E-2</v>
      </c>
      <c r="EA13" s="117">
        <f t="shared" si="40"/>
        <v>-9.9999999999909051E-3</v>
      </c>
      <c r="EB13" s="118">
        <f t="shared" si="41"/>
        <v>1.0000000000005116E-2</v>
      </c>
      <c r="EC13" s="119">
        <f t="shared" si="42"/>
        <v>1.25</v>
      </c>
    </row>
    <row r="14" spans="1:133" s="20" customFormat="1" x14ac:dyDescent="0.25">
      <c r="A14" s="149">
        <v>8</v>
      </c>
      <c r="B14" s="150" t="s">
        <v>68</v>
      </c>
      <c r="C14" s="149" t="s">
        <v>27</v>
      </c>
      <c r="D14" s="122">
        <v>377.03</v>
      </c>
      <c r="E14" s="123">
        <v>380.86</v>
      </c>
      <c r="F14" s="124">
        <v>376.1</v>
      </c>
      <c r="G14" s="55">
        <f t="shared" si="0"/>
        <v>376.99</v>
      </c>
      <c r="H14" s="55">
        <v>0.65555555555555556</v>
      </c>
      <c r="I14" s="55">
        <f t="shared" si="43"/>
        <v>247.13788888888891</v>
      </c>
      <c r="J14" s="55">
        <f t="shared" si="44"/>
        <v>246.55444444444447</v>
      </c>
      <c r="K14" s="55">
        <f t="shared" si="45"/>
        <v>249.67488888888889</v>
      </c>
      <c r="L14" s="55">
        <f t="shared" si="46"/>
        <v>247.16411111111108</v>
      </c>
      <c r="M14" s="94">
        <f t="shared" si="1"/>
        <v>1.0023663919170434</v>
      </c>
      <c r="N14" s="94">
        <f t="shared" si="2"/>
        <v>0.98983878590558205</v>
      </c>
      <c r="O14" s="97">
        <f t="shared" si="3"/>
        <v>0.99989390764660646</v>
      </c>
      <c r="P14" s="98">
        <v>343.875</v>
      </c>
      <c r="Q14" s="125">
        <v>349</v>
      </c>
      <c r="R14" s="126">
        <v>354.83333333333331</v>
      </c>
      <c r="S14" s="127">
        <v>354.83</v>
      </c>
      <c r="T14" s="128">
        <f t="shared" si="47"/>
        <v>0.99999060591827149</v>
      </c>
      <c r="U14" s="128">
        <f t="shared" si="48"/>
        <v>1.0167048710601718</v>
      </c>
      <c r="V14" s="97">
        <f t="shared" si="49"/>
        <v>1.0318575063613231</v>
      </c>
      <c r="W14" s="129">
        <v>282.16666666666669</v>
      </c>
      <c r="X14" s="130">
        <v>304.08333333333331</v>
      </c>
      <c r="Y14" s="131">
        <v>304.08333333333331</v>
      </c>
      <c r="Z14" s="271">
        <v>304.08333333333331</v>
      </c>
      <c r="AA14" s="128">
        <f t="shared" si="4"/>
        <v>1</v>
      </c>
      <c r="AB14" s="128">
        <f t="shared" si="5"/>
        <v>1</v>
      </c>
      <c r="AC14" s="132">
        <f t="shared" si="6"/>
        <v>1.0776727702303601</v>
      </c>
      <c r="AD14" s="120">
        <v>8</v>
      </c>
      <c r="AE14" s="150" t="s">
        <v>68</v>
      </c>
      <c r="AF14" s="149" t="s">
        <v>27</v>
      </c>
      <c r="AG14" s="133">
        <v>472.7361538461538</v>
      </c>
      <c r="AH14" s="134">
        <v>470.37714285714293</v>
      </c>
      <c r="AI14" s="135">
        <v>470.37714285714293</v>
      </c>
      <c r="AJ14" s="251">
        <v>470.37714285714293</v>
      </c>
      <c r="AK14" s="136">
        <f t="shared" si="7"/>
        <v>1</v>
      </c>
      <c r="AL14" s="79">
        <f t="shared" si="8"/>
        <v>1</v>
      </c>
      <c r="AM14" s="137">
        <f t="shared" si="9"/>
        <v>0.9950098781956529</v>
      </c>
      <c r="AN14" s="133">
        <v>355.24000000000007</v>
      </c>
      <c r="AO14" s="134">
        <v>402.8</v>
      </c>
      <c r="AP14" s="78">
        <v>370.91285714285715</v>
      </c>
      <c r="AQ14" s="251">
        <v>388.18571428571431</v>
      </c>
      <c r="AR14" s="79">
        <f t="shared" si="10"/>
        <v>1.0465685047315696</v>
      </c>
      <c r="AS14" s="79">
        <f t="shared" si="11"/>
        <v>0.96371825790892329</v>
      </c>
      <c r="AT14" s="137">
        <f t="shared" si="12"/>
        <v>1.0927421300690074</v>
      </c>
      <c r="AU14" s="138">
        <v>332.55</v>
      </c>
      <c r="AV14" s="134">
        <v>308.27</v>
      </c>
      <c r="AW14" s="135">
        <v>319.77999999999997</v>
      </c>
      <c r="AX14" s="252">
        <v>319.77999999999997</v>
      </c>
      <c r="AY14" s="136">
        <f t="shared" si="13"/>
        <v>1</v>
      </c>
      <c r="AZ14" s="79">
        <f t="shared" si="14"/>
        <v>1.037337399033315</v>
      </c>
      <c r="BA14" s="137">
        <f t="shared" si="15"/>
        <v>0.96159975943467135</v>
      </c>
      <c r="BB14" s="149">
        <v>8</v>
      </c>
      <c r="BC14" s="151" t="s">
        <v>68</v>
      </c>
      <c r="BD14" s="149" t="s">
        <v>27</v>
      </c>
      <c r="BE14" s="133">
        <v>328.2</v>
      </c>
      <c r="BF14" s="134">
        <v>332.86</v>
      </c>
      <c r="BG14" s="135">
        <v>309.43</v>
      </c>
      <c r="BH14" s="251">
        <v>314.43</v>
      </c>
      <c r="BI14" s="128">
        <f t="shared" si="50"/>
        <v>1.0161587434961057</v>
      </c>
      <c r="BJ14" s="154">
        <f t="shared" si="51"/>
        <v>0.94463137655470764</v>
      </c>
      <c r="BK14" s="155">
        <f t="shared" si="52"/>
        <v>0.9580438756855576</v>
      </c>
      <c r="BL14" s="98">
        <v>427.73</v>
      </c>
      <c r="BM14" s="140">
        <v>412.67</v>
      </c>
      <c r="BN14" s="126">
        <v>394.07</v>
      </c>
      <c r="BO14" s="127">
        <v>394.07</v>
      </c>
      <c r="BP14" s="94">
        <f t="shared" si="16"/>
        <v>1</v>
      </c>
      <c r="BQ14" s="94">
        <f t="shared" si="17"/>
        <v>0.95492766617394043</v>
      </c>
      <c r="BR14" s="97">
        <f t="shared" si="18"/>
        <v>0.92130549645804594</v>
      </c>
      <c r="BS14" s="133">
        <v>464.79714285714283</v>
      </c>
      <c r="BT14" s="134">
        <v>435.8</v>
      </c>
      <c r="BU14" s="135">
        <v>435.8</v>
      </c>
      <c r="BV14" s="251">
        <v>423.8</v>
      </c>
      <c r="BW14" s="94">
        <f t="shared" ref="BW14" si="62">BV14/BU14</f>
        <v>0.97246443322625054</v>
      </c>
      <c r="BX14" s="94">
        <f t="shared" ref="BX14" si="63">BV14/BT14</f>
        <v>0.97246443322625054</v>
      </c>
      <c r="BY14" s="97">
        <f t="shared" si="55"/>
        <v>0.91179562205324605</v>
      </c>
      <c r="BZ14" s="149">
        <v>8</v>
      </c>
      <c r="CA14" s="151" t="s">
        <v>68</v>
      </c>
      <c r="CB14" s="149" t="s">
        <v>27</v>
      </c>
      <c r="CC14" s="98">
        <v>315.02272727272731</v>
      </c>
      <c r="CD14" s="140">
        <v>333.06272727272727</v>
      </c>
      <c r="CE14" s="126">
        <v>333.06272727272727</v>
      </c>
      <c r="CF14" s="127">
        <v>332.79</v>
      </c>
      <c r="CG14" s="141">
        <f t="shared" si="22"/>
        <v>0.99918115342728242</v>
      </c>
      <c r="CH14" s="94">
        <f t="shared" si="23"/>
        <v>0.99918115342728242</v>
      </c>
      <c r="CI14" s="97">
        <f t="shared" si="24"/>
        <v>1.0563999711420531</v>
      </c>
      <c r="CJ14" s="98">
        <v>519.33333333333337</v>
      </c>
      <c r="CK14" s="140">
        <v>492</v>
      </c>
      <c r="CL14" s="126">
        <v>448.33333333333331</v>
      </c>
      <c r="CM14" s="127">
        <v>448.33333333333331</v>
      </c>
      <c r="CN14" s="128">
        <f t="shared" ref="CN14" si="64">CM14/CL14</f>
        <v>1</v>
      </c>
      <c r="CO14" s="94">
        <f>CM14/CK14</f>
        <v>0.91124661246612459</v>
      </c>
      <c r="CP14" s="97">
        <f t="shared" si="58"/>
        <v>0.86328626444159173</v>
      </c>
      <c r="CQ14" s="142">
        <v>264.61142857142858</v>
      </c>
      <c r="CR14" s="143">
        <v>293.07857142857148</v>
      </c>
      <c r="CS14" s="144">
        <v>298.46333333333337</v>
      </c>
      <c r="CT14" s="264">
        <v>305.16666666666669</v>
      </c>
      <c r="CU14" s="128">
        <f t="shared" si="25"/>
        <v>1.0224594869274841</v>
      </c>
      <c r="CV14" s="128">
        <f t="shared" si="26"/>
        <v>1.0412452373408723</v>
      </c>
      <c r="CW14" s="132">
        <f t="shared" si="27"/>
        <v>1.1532633655098941</v>
      </c>
      <c r="CX14" s="149">
        <v>8</v>
      </c>
      <c r="CY14" s="150" t="s">
        <v>68</v>
      </c>
      <c r="CZ14" s="153" t="s">
        <v>27</v>
      </c>
      <c r="DA14" s="133">
        <v>351.38</v>
      </c>
      <c r="DB14" s="146">
        <v>360.75200000000007</v>
      </c>
      <c r="DC14" s="135">
        <v>354.20200000000006</v>
      </c>
      <c r="DD14" s="252">
        <v>354.20200000000006</v>
      </c>
      <c r="DE14" s="128">
        <f t="shared" si="28"/>
        <v>1</v>
      </c>
      <c r="DF14" s="128">
        <f t="shared" si="29"/>
        <v>0.98184348250321551</v>
      </c>
      <c r="DG14" s="97">
        <f t="shared" si="30"/>
        <v>1.0080311913028632</v>
      </c>
      <c r="DH14" s="133">
        <v>461.28</v>
      </c>
      <c r="DI14" s="134">
        <v>462.04</v>
      </c>
      <c r="DJ14" s="135">
        <v>492.88</v>
      </c>
      <c r="DK14" s="252">
        <v>488.71</v>
      </c>
      <c r="DL14" s="128">
        <f t="shared" si="59"/>
        <v>0.99153952280473945</v>
      </c>
      <c r="DM14" s="79">
        <f t="shared" si="60"/>
        <v>1.0577222751276945</v>
      </c>
      <c r="DN14" s="97">
        <f t="shared" si="61"/>
        <v>1.0594649670482137</v>
      </c>
      <c r="DO14" s="108">
        <v>359.4736842105263</v>
      </c>
      <c r="DP14" s="109">
        <v>375.27777777777777</v>
      </c>
      <c r="DQ14" s="92">
        <v>379.16666666666669</v>
      </c>
      <c r="DR14" s="267">
        <v>379.16666666666669</v>
      </c>
      <c r="DS14" s="94">
        <f t="shared" si="34"/>
        <v>1</v>
      </c>
      <c r="DT14" s="94">
        <f t="shared" si="35"/>
        <v>1.0103626943005182</v>
      </c>
      <c r="DU14" s="97">
        <f t="shared" si="36"/>
        <v>1.0547828208882382</v>
      </c>
      <c r="DV14" s="112"/>
      <c r="DW14" s="113" t="s">
        <v>68</v>
      </c>
      <c r="DX14" s="114">
        <f t="shared" si="37"/>
        <v>2.3663919170433534E-3</v>
      </c>
      <c r="DY14" s="115">
        <f t="shared" si="38"/>
        <v>-1.0161214094417947E-2</v>
      </c>
      <c r="DZ14" s="116">
        <f t="shared" si="39"/>
        <v>-1.0609235339353873E-4</v>
      </c>
      <c r="EA14" s="117">
        <f t="shared" si="40"/>
        <v>0.88999999999998636</v>
      </c>
      <c r="EB14" s="118">
        <f t="shared" si="41"/>
        <v>-3.8700000000000045</v>
      </c>
      <c r="EC14" s="119">
        <f t="shared" si="42"/>
        <v>-3.999999999996362E-2</v>
      </c>
    </row>
    <row r="15" spans="1:133" s="20" customFormat="1" x14ac:dyDescent="0.25">
      <c r="A15" s="149">
        <v>9</v>
      </c>
      <c r="B15" s="150" t="s">
        <v>69</v>
      </c>
      <c r="C15" s="149" t="s">
        <v>28</v>
      </c>
      <c r="D15" s="122">
        <v>86.07</v>
      </c>
      <c r="E15" s="123">
        <v>89.7</v>
      </c>
      <c r="F15" s="124">
        <v>88.83</v>
      </c>
      <c r="G15" s="55">
        <f t="shared" si="0"/>
        <v>88.83</v>
      </c>
      <c r="H15" s="55">
        <v>3.6549999999999998</v>
      </c>
      <c r="I15" s="55">
        <f t="shared" si="43"/>
        <v>324.67364999999995</v>
      </c>
      <c r="J15" s="55">
        <f t="shared" si="44"/>
        <v>324.67364999999995</v>
      </c>
      <c r="K15" s="55">
        <f t="shared" si="45"/>
        <v>327.8535</v>
      </c>
      <c r="L15" s="55">
        <f t="shared" si="46"/>
        <v>314.58584999999994</v>
      </c>
      <c r="M15" s="94">
        <f t="shared" si="1"/>
        <v>1</v>
      </c>
      <c r="N15" s="94">
        <f t="shared" si="2"/>
        <v>0.99030100334448157</v>
      </c>
      <c r="O15" s="97">
        <f t="shared" si="3"/>
        <v>1.0320669222725689</v>
      </c>
      <c r="P15" s="98">
        <v>89.208333333333329</v>
      </c>
      <c r="Q15" s="125">
        <v>90.875</v>
      </c>
      <c r="R15" s="126">
        <v>91.208333333333329</v>
      </c>
      <c r="S15" s="127">
        <v>91.21</v>
      </c>
      <c r="T15" s="128">
        <f t="shared" si="47"/>
        <v>1.0000182731841023</v>
      </c>
      <c r="U15" s="128">
        <f t="shared" si="48"/>
        <v>1.0036863823933975</v>
      </c>
      <c r="V15" s="97">
        <f t="shared" si="49"/>
        <v>1.0224381130312938</v>
      </c>
      <c r="W15" s="129">
        <v>76.333333333333329</v>
      </c>
      <c r="X15" s="130">
        <v>76.166666666666671</v>
      </c>
      <c r="Y15" s="131">
        <v>76.166666666666671</v>
      </c>
      <c r="Z15" s="271">
        <v>76.166666666666671</v>
      </c>
      <c r="AA15" s="128">
        <f t="shared" si="4"/>
        <v>1</v>
      </c>
      <c r="AB15" s="128">
        <f t="shared" si="5"/>
        <v>1</v>
      </c>
      <c r="AC15" s="132">
        <f t="shared" si="6"/>
        <v>0.99781659388646304</v>
      </c>
      <c r="AD15" s="120">
        <v>9</v>
      </c>
      <c r="AE15" s="150" t="s">
        <v>69</v>
      </c>
      <c r="AF15" s="149" t="s">
        <v>28</v>
      </c>
      <c r="AG15" s="133">
        <v>90.768461538461537</v>
      </c>
      <c r="AH15" s="134">
        <v>94.542857142857159</v>
      </c>
      <c r="AI15" s="135">
        <v>94.9</v>
      </c>
      <c r="AJ15" s="251">
        <v>95.185714285714297</v>
      </c>
      <c r="AK15" s="136">
        <f t="shared" si="7"/>
        <v>1.0030106879421949</v>
      </c>
      <c r="AL15" s="79">
        <f t="shared" si="8"/>
        <v>1.0067996373526744</v>
      </c>
      <c r="AM15" s="137">
        <f t="shared" si="9"/>
        <v>1.0486650613261856</v>
      </c>
      <c r="AN15" s="133">
        <v>67.497142857142862</v>
      </c>
      <c r="AO15" s="134">
        <v>69.782857142857139</v>
      </c>
      <c r="AP15" s="78">
        <v>66.927142857142854</v>
      </c>
      <c r="AQ15" s="251">
        <v>67.912857142857135</v>
      </c>
      <c r="AR15" s="79">
        <f t="shared" si="10"/>
        <v>1.0147281692245298</v>
      </c>
      <c r="AS15" s="79">
        <f t="shared" si="11"/>
        <v>0.97320258761873557</v>
      </c>
      <c r="AT15" s="137">
        <f t="shared" si="12"/>
        <v>1.0061589908567556</v>
      </c>
      <c r="AU15" s="138">
        <v>76.989999999999995</v>
      </c>
      <c r="AV15" s="134">
        <v>77.459999999999994</v>
      </c>
      <c r="AW15" s="135">
        <v>78.89</v>
      </c>
      <c r="AX15" s="252">
        <v>78.16</v>
      </c>
      <c r="AY15" s="136">
        <f t="shared" si="13"/>
        <v>0.9907466092026872</v>
      </c>
      <c r="AZ15" s="79">
        <f t="shared" si="14"/>
        <v>1.0090369222824684</v>
      </c>
      <c r="BA15" s="137">
        <f t="shared" si="15"/>
        <v>1.0151967788024419</v>
      </c>
      <c r="BB15" s="149">
        <v>9</v>
      </c>
      <c r="BC15" s="151" t="s">
        <v>69</v>
      </c>
      <c r="BD15" s="149" t="s">
        <v>28</v>
      </c>
      <c r="BE15" s="133">
        <v>86.67</v>
      </c>
      <c r="BF15" s="134">
        <v>85.2</v>
      </c>
      <c r="BG15" s="135">
        <v>82.8</v>
      </c>
      <c r="BH15" s="251">
        <v>82.8</v>
      </c>
      <c r="BI15" s="128">
        <f t="shared" si="50"/>
        <v>1</v>
      </c>
      <c r="BJ15" s="154">
        <f t="shared" si="51"/>
        <v>0.97183098591549288</v>
      </c>
      <c r="BK15" s="155">
        <f t="shared" si="52"/>
        <v>0.95534787123572162</v>
      </c>
      <c r="BL15" s="98">
        <v>88.5</v>
      </c>
      <c r="BM15" s="140">
        <v>100.25</v>
      </c>
      <c r="BN15" s="126">
        <v>100.75</v>
      </c>
      <c r="BO15" s="127">
        <v>102.25</v>
      </c>
      <c r="BP15" s="94">
        <f t="shared" si="16"/>
        <v>1.0148883374689825</v>
      </c>
      <c r="BQ15" s="94">
        <f t="shared" si="17"/>
        <v>1.0199501246882794</v>
      </c>
      <c r="BR15" s="97">
        <f t="shared" si="18"/>
        <v>1.155367231638418</v>
      </c>
      <c r="BS15" s="133">
        <v>123.88833333333334</v>
      </c>
      <c r="BT15" s="134">
        <v>136</v>
      </c>
      <c r="BU15" s="135">
        <v>133.4</v>
      </c>
      <c r="BV15" s="251">
        <v>131.16666666666666</v>
      </c>
      <c r="BW15" s="94">
        <f>BV15/BU15</f>
        <v>0.98325837081459255</v>
      </c>
      <c r="BX15" s="94">
        <f>BV15/BT15</f>
        <v>0.96446078431372539</v>
      </c>
      <c r="BY15" s="97">
        <f>BV15/BS15</f>
        <v>1.0587491423728357</v>
      </c>
      <c r="BZ15" s="149">
        <v>9</v>
      </c>
      <c r="CA15" s="151" t="s">
        <v>69</v>
      </c>
      <c r="CB15" s="149" t="s">
        <v>28</v>
      </c>
      <c r="CC15" s="98">
        <v>76.657727272727271</v>
      </c>
      <c r="CD15" s="140">
        <v>82.066818181818178</v>
      </c>
      <c r="CE15" s="126">
        <v>82.066818181818178</v>
      </c>
      <c r="CF15" s="127">
        <v>82.066818181818178</v>
      </c>
      <c r="CG15" s="141">
        <f t="shared" si="22"/>
        <v>1</v>
      </c>
      <c r="CH15" s="94">
        <f t="shared" si="23"/>
        <v>1</v>
      </c>
      <c r="CI15" s="97">
        <f t="shared" si="24"/>
        <v>1.0705615872206442</v>
      </c>
      <c r="CJ15" s="98">
        <v>88.5</v>
      </c>
      <c r="CK15" s="140">
        <v>89.5</v>
      </c>
      <c r="CL15" s="126">
        <v>82.75</v>
      </c>
      <c r="CM15" s="127">
        <v>82.75</v>
      </c>
      <c r="CN15" s="128">
        <f>CM15/CL15</f>
        <v>1</v>
      </c>
      <c r="CO15" s="94">
        <f>CM15/CK15</f>
        <v>0.92458100558659218</v>
      </c>
      <c r="CP15" s="97">
        <f>CM15/CJ15</f>
        <v>0.93502824858757061</v>
      </c>
      <c r="CQ15" s="142">
        <v>65.371666666666655</v>
      </c>
      <c r="CR15" s="143">
        <v>73.501428571428576</v>
      </c>
      <c r="CS15" s="144">
        <v>71.593333333333334</v>
      </c>
      <c r="CT15" s="264">
        <v>71.793333333333337</v>
      </c>
      <c r="CU15" s="128">
        <f t="shared" si="25"/>
        <v>1.0027935561970389</v>
      </c>
      <c r="CV15" s="128">
        <f t="shared" si="26"/>
        <v>0.97676106068557134</v>
      </c>
      <c r="CW15" s="132">
        <f t="shared" si="27"/>
        <v>1.0982331795120213</v>
      </c>
      <c r="CX15" s="149">
        <v>9</v>
      </c>
      <c r="CY15" s="150" t="s">
        <v>69</v>
      </c>
      <c r="CZ15" s="153" t="s">
        <v>28</v>
      </c>
      <c r="DA15" s="133">
        <v>83.684000000000012</v>
      </c>
      <c r="DB15" s="146">
        <v>81.6995</v>
      </c>
      <c r="DC15" s="135">
        <v>82.560500000000019</v>
      </c>
      <c r="DD15" s="252">
        <v>82.560500000000019</v>
      </c>
      <c r="DE15" s="128">
        <f t="shared" si="28"/>
        <v>1</v>
      </c>
      <c r="DF15" s="128">
        <f t="shared" si="29"/>
        <v>1.0105386201873943</v>
      </c>
      <c r="DG15" s="97">
        <f t="shared" si="30"/>
        <v>0.98657449452703039</v>
      </c>
      <c r="DH15" s="133">
        <v>98.58</v>
      </c>
      <c r="DI15" s="134">
        <v>97.17</v>
      </c>
      <c r="DJ15" s="135">
        <v>97.75</v>
      </c>
      <c r="DK15" s="252">
        <v>97.75</v>
      </c>
      <c r="DL15" s="128">
        <f t="shared" si="59"/>
        <v>1</v>
      </c>
      <c r="DM15" s="79">
        <f t="shared" si="60"/>
        <v>1.0059689204486981</v>
      </c>
      <c r="DN15" s="97">
        <f t="shared" si="61"/>
        <v>0.99158044228038145</v>
      </c>
      <c r="DO15" s="108">
        <v>92.352941176470594</v>
      </c>
      <c r="DP15" s="109">
        <v>101.5625</v>
      </c>
      <c r="DQ15" s="92">
        <v>101.875</v>
      </c>
      <c r="DR15" s="267">
        <v>101.875</v>
      </c>
      <c r="DS15" s="94">
        <f t="shared" si="34"/>
        <v>1</v>
      </c>
      <c r="DT15" s="94">
        <f t="shared" si="35"/>
        <v>1.003076923076923</v>
      </c>
      <c r="DU15" s="97">
        <f t="shared" si="36"/>
        <v>1.1031050955414012</v>
      </c>
      <c r="DV15" s="112"/>
      <c r="DW15" s="113" t="s">
        <v>69</v>
      </c>
      <c r="DX15" s="114">
        <f t="shared" si="37"/>
        <v>0</v>
      </c>
      <c r="DY15" s="115">
        <f t="shared" si="38"/>
        <v>-9.6989966555184326E-3</v>
      </c>
      <c r="DZ15" s="116">
        <f t="shared" si="39"/>
        <v>3.206692227256891E-2</v>
      </c>
      <c r="EA15" s="117">
        <f t="shared" si="40"/>
        <v>0</v>
      </c>
      <c r="EB15" s="118">
        <f t="shared" si="41"/>
        <v>-0.87000000000000455</v>
      </c>
      <c r="EC15" s="119">
        <f t="shared" si="42"/>
        <v>2.7600000000000051</v>
      </c>
    </row>
    <row r="16" spans="1:133" s="20" customFormat="1" x14ac:dyDescent="0.25">
      <c r="A16" s="149">
        <v>10</v>
      </c>
      <c r="B16" s="150" t="s">
        <v>76</v>
      </c>
      <c r="C16" s="149" t="s">
        <v>27</v>
      </c>
      <c r="D16" s="122">
        <v>560.67999999999995</v>
      </c>
      <c r="E16" s="123">
        <v>577.80999999999995</v>
      </c>
      <c r="F16" s="124">
        <v>576.23</v>
      </c>
      <c r="G16" s="55">
        <f t="shared" si="0"/>
        <v>574.71</v>
      </c>
      <c r="H16" s="55">
        <v>0.3611111111111111</v>
      </c>
      <c r="I16" s="55">
        <f t="shared" si="43"/>
        <v>207.53416666666666</v>
      </c>
      <c r="J16" s="55">
        <f t="shared" si="44"/>
        <v>208.08305555555555</v>
      </c>
      <c r="K16" s="55">
        <f t="shared" si="45"/>
        <v>208.65361111111108</v>
      </c>
      <c r="L16" s="55">
        <f t="shared" si="46"/>
        <v>202.46777777777777</v>
      </c>
      <c r="M16" s="154">
        <f t="shared" si="1"/>
        <v>0.99736216441351544</v>
      </c>
      <c r="N16" s="94">
        <f t="shared" si="2"/>
        <v>0.99463491459130182</v>
      </c>
      <c r="O16" s="97">
        <f t="shared" si="3"/>
        <v>1.0250231861311268</v>
      </c>
      <c r="P16" s="98">
        <v>485.16666666666669</v>
      </c>
      <c r="Q16" s="125">
        <v>541.25583333333327</v>
      </c>
      <c r="R16" s="126">
        <v>543.25583333333327</v>
      </c>
      <c r="S16" s="127">
        <v>543.26</v>
      </c>
      <c r="T16" s="128">
        <f t="shared" si="47"/>
        <v>1.0000076698056626</v>
      </c>
      <c r="U16" s="128">
        <f t="shared" si="48"/>
        <v>1.0037028084377844</v>
      </c>
      <c r="V16" s="97">
        <f t="shared" si="49"/>
        <v>1.1197389213328752</v>
      </c>
      <c r="W16" s="129">
        <v>466</v>
      </c>
      <c r="X16" s="130">
        <v>474.19</v>
      </c>
      <c r="Y16" s="131">
        <v>452.85714285714283</v>
      </c>
      <c r="Z16" s="271">
        <v>436.42857142857144</v>
      </c>
      <c r="AA16" s="128">
        <f t="shared" si="4"/>
        <v>0.96372239747634081</v>
      </c>
      <c r="AB16" s="128">
        <f t="shared" si="5"/>
        <v>0.92036645949634421</v>
      </c>
      <c r="AC16" s="132">
        <f t="shared" si="6"/>
        <v>0.93654199877375843</v>
      </c>
      <c r="AD16" s="120">
        <v>10</v>
      </c>
      <c r="AE16" s="150" t="s">
        <v>76</v>
      </c>
      <c r="AF16" s="149" t="s">
        <v>27</v>
      </c>
      <c r="AG16" s="133">
        <v>725.49583333333339</v>
      </c>
      <c r="AH16" s="134">
        <v>706.61250000000007</v>
      </c>
      <c r="AI16" s="135">
        <v>712.19583333333333</v>
      </c>
      <c r="AJ16" s="251">
        <v>712.6541666666667</v>
      </c>
      <c r="AK16" s="136">
        <f t="shared" si="7"/>
        <v>1.0006435495854955</v>
      </c>
      <c r="AL16" s="79">
        <f t="shared" si="8"/>
        <v>1.008550183681532</v>
      </c>
      <c r="AM16" s="137">
        <f t="shared" si="9"/>
        <v>0.98229946186228956</v>
      </c>
      <c r="AN16" s="133">
        <v>396.91285714285715</v>
      </c>
      <c r="AO16" s="134">
        <v>426.3971428571428</v>
      </c>
      <c r="AP16" s="78">
        <v>434.31285714285713</v>
      </c>
      <c r="AQ16" s="251">
        <v>437.18285714285713</v>
      </c>
      <c r="AR16" s="79">
        <f t="shared" si="10"/>
        <v>1.0066081396228526</v>
      </c>
      <c r="AS16" s="79">
        <f t="shared" si="11"/>
        <v>1.0252949966161662</v>
      </c>
      <c r="AT16" s="137">
        <f t="shared" si="12"/>
        <v>1.101458038648282</v>
      </c>
      <c r="AU16" s="138">
        <v>491.94</v>
      </c>
      <c r="AV16" s="134">
        <v>515.92999999999995</v>
      </c>
      <c r="AW16" s="135">
        <v>510.1</v>
      </c>
      <c r="AX16" s="252">
        <v>511.15</v>
      </c>
      <c r="AY16" s="136">
        <f t="shared" si="13"/>
        <v>1.0020584199176632</v>
      </c>
      <c r="AZ16" s="79">
        <f t="shared" si="14"/>
        <v>0.99073517725272808</v>
      </c>
      <c r="BA16" s="137">
        <f t="shared" si="15"/>
        <v>1.0390494775785664</v>
      </c>
      <c r="BB16" s="149">
        <v>10</v>
      </c>
      <c r="BC16" s="151" t="s">
        <v>76</v>
      </c>
      <c r="BD16" s="149" t="s">
        <v>27</v>
      </c>
      <c r="BE16" s="133">
        <v>584.20000000000005</v>
      </c>
      <c r="BF16" s="134">
        <v>604.29999999999995</v>
      </c>
      <c r="BG16" s="135">
        <v>596.6</v>
      </c>
      <c r="BH16" s="251">
        <v>584.5</v>
      </c>
      <c r="BI16" s="128">
        <f t="shared" si="50"/>
        <v>0.97971840429098223</v>
      </c>
      <c r="BJ16" s="154">
        <f t="shared" si="51"/>
        <v>0.96723481714380277</v>
      </c>
      <c r="BK16" s="155">
        <f t="shared" si="52"/>
        <v>1.0005135227661759</v>
      </c>
      <c r="BL16" s="98">
        <v>560.57000000000005</v>
      </c>
      <c r="BM16" s="140">
        <v>570.86</v>
      </c>
      <c r="BN16" s="126">
        <v>590.14</v>
      </c>
      <c r="BO16" s="127">
        <v>603</v>
      </c>
      <c r="BP16" s="94">
        <f t="shared" si="16"/>
        <v>1.0217914393194836</v>
      </c>
      <c r="BQ16" s="94">
        <f t="shared" si="17"/>
        <v>1.0563010195144169</v>
      </c>
      <c r="BR16" s="97">
        <f t="shared" si="18"/>
        <v>1.0756908147064594</v>
      </c>
      <c r="BS16" s="133">
        <v>707.96181818181822</v>
      </c>
      <c r="BT16" s="134">
        <v>745.76599999999996</v>
      </c>
      <c r="BU16" s="135">
        <v>757.2</v>
      </c>
      <c r="BV16" s="251">
        <v>745.5454545454545</v>
      </c>
      <c r="BW16" s="94">
        <f t="shared" si="53"/>
        <v>0.98460836574941157</v>
      </c>
      <c r="BX16" s="94">
        <f t="shared" si="54"/>
        <v>0.99970426989894223</v>
      </c>
      <c r="BY16" s="97">
        <f t="shared" si="55"/>
        <v>1.053087095092442</v>
      </c>
      <c r="BZ16" s="149">
        <v>10</v>
      </c>
      <c r="CA16" s="151" t="s">
        <v>76</v>
      </c>
      <c r="CB16" s="149" t="s">
        <v>27</v>
      </c>
      <c r="CC16" s="98">
        <v>445.92545454545456</v>
      </c>
      <c r="CD16" s="140">
        <v>481.41636363636366</v>
      </c>
      <c r="CE16" s="126">
        <v>479.14363636363635</v>
      </c>
      <c r="CF16" s="127">
        <v>479.14363636363635</v>
      </c>
      <c r="CG16" s="141">
        <f t="shared" si="22"/>
        <v>1</v>
      </c>
      <c r="CH16" s="94">
        <f t="shared" si="23"/>
        <v>0.99527908180029379</v>
      </c>
      <c r="CI16" s="97">
        <f t="shared" si="24"/>
        <v>1.0744926791677369</v>
      </c>
      <c r="CJ16" s="98">
        <v>770</v>
      </c>
      <c r="CK16" s="140">
        <v>698</v>
      </c>
      <c r="CL16" s="126">
        <v>698</v>
      </c>
      <c r="CM16" s="127">
        <v>698</v>
      </c>
      <c r="CN16" s="128">
        <f>CM16/CL16</f>
        <v>1</v>
      </c>
      <c r="CO16" s="94">
        <f t="shared" si="57"/>
        <v>1</v>
      </c>
      <c r="CP16" s="97">
        <f t="shared" si="58"/>
        <v>0.90649350649350646</v>
      </c>
      <c r="CQ16" s="142">
        <v>428.40000000000003</v>
      </c>
      <c r="CR16" s="143">
        <v>485.81571428571431</v>
      </c>
      <c r="CS16" s="144">
        <v>481.61666666666673</v>
      </c>
      <c r="CT16" s="264">
        <v>483.28333333333336</v>
      </c>
      <c r="CU16" s="128">
        <f t="shared" si="25"/>
        <v>1.0034605668408485</v>
      </c>
      <c r="CV16" s="128">
        <f t="shared" si="26"/>
        <v>0.99478736303105331</v>
      </c>
      <c r="CW16" s="132">
        <f t="shared" si="27"/>
        <v>1.1281123560535324</v>
      </c>
      <c r="CX16" s="149">
        <v>10</v>
      </c>
      <c r="CY16" s="150" t="s">
        <v>76</v>
      </c>
      <c r="CZ16" s="153" t="s">
        <v>27</v>
      </c>
      <c r="DA16" s="133">
        <v>579.78599999999994</v>
      </c>
      <c r="DB16" s="146">
        <v>599.03133333333335</v>
      </c>
      <c r="DC16" s="135">
        <v>575.55466666666666</v>
      </c>
      <c r="DD16" s="252">
        <v>575.55466666666666</v>
      </c>
      <c r="DE16" s="128">
        <f t="shared" si="28"/>
        <v>1</v>
      </c>
      <c r="DF16" s="128">
        <f t="shared" si="29"/>
        <v>0.96080895045000425</v>
      </c>
      <c r="DG16" s="97">
        <f t="shared" si="30"/>
        <v>0.99270190495573662</v>
      </c>
      <c r="DH16" s="133">
        <v>609.05999999999995</v>
      </c>
      <c r="DI16" s="134">
        <v>579.29999999999995</v>
      </c>
      <c r="DJ16" s="135">
        <v>596.35</v>
      </c>
      <c r="DK16" s="252">
        <v>596.35</v>
      </c>
      <c r="DL16" s="128">
        <f t="shared" si="59"/>
        <v>1</v>
      </c>
      <c r="DM16" s="79">
        <f t="shared" si="60"/>
        <v>1.0294320731917832</v>
      </c>
      <c r="DN16" s="97">
        <f t="shared" si="61"/>
        <v>0.9791317768364366</v>
      </c>
      <c r="DO16" s="108">
        <v>598.125</v>
      </c>
      <c r="DP16" s="109">
        <v>660.52173913043475</v>
      </c>
      <c r="DQ16" s="92">
        <v>639.86956521739125</v>
      </c>
      <c r="DR16" s="267">
        <v>639.86956521739125</v>
      </c>
      <c r="DS16" s="94">
        <f t="shared" si="34"/>
        <v>1</v>
      </c>
      <c r="DT16" s="94">
        <f t="shared" si="35"/>
        <v>0.96873354397051081</v>
      </c>
      <c r="DU16" s="97">
        <f t="shared" si="36"/>
        <v>1.0697923765390032</v>
      </c>
      <c r="DV16" s="112"/>
      <c r="DW16" s="113" t="s">
        <v>76</v>
      </c>
      <c r="DX16" s="114">
        <f t="shared" si="37"/>
        <v>-2.6378355864845604E-3</v>
      </c>
      <c r="DY16" s="115">
        <f t="shared" si="38"/>
        <v>-5.3650854086981781E-3</v>
      </c>
      <c r="DZ16" s="116">
        <f t="shared" si="39"/>
        <v>2.5023186131126751E-2</v>
      </c>
      <c r="EA16" s="117">
        <f t="shared" si="40"/>
        <v>-1.5199999999999818</v>
      </c>
      <c r="EB16" s="118">
        <f t="shared" si="41"/>
        <v>-3.0999999999999091</v>
      </c>
      <c r="EC16" s="119">
        <f t="shared" si="42"/>
        <v>14.030000000000086</v>
      </c>
    </row>
    <row r="17" spans="1:135" s="20" customFormat="1" x14ac:dyDescent="0.25">
      <c r="A17" s="149">
        <v>11</v>
      </c>
      <c r="B17" s="150" t="s">
        <v>77</v>
      </c>
      <c r="C17" s="149" t="s">
        <v>65</v>
      </c>
      <c r="D17" s="122">
        <v>74.59</v>
      </c>
      <c r="E17" s="123">
        <v>73.48</v>
      </c>
      <c r="F17" s="124">
        <v>69.77</v>
      </c>
      <c r="G17" s="55">
        <f t="shared" si="0"/>
        <v>69.290000000000006</v>
      </c>
      <c r="H17" s="55">
        <v>1.961111111111111</v>
      </c>
      <c r="I17" s="55">
        <f t="shared" si="43"/>
        <v>135.88538888888888</v>
      </c>
      <c r="J17" s="55">
        <f t="shared" si="44"/>
        <v>136.8267222222222</v>
      </c>
      <c r="K17" s="55">
        <f t="shared" si="45"/>
        <v>144.10244444444444</v>
      </c>
      <c r="L17" s="55">
        <f t="shared" si="46"/>
        <v>146.27927777777776</v>
      </c>
      <c r="M17" s="94">
        <f t="shared" si="1"/>
        <v>0.9931202522574174</v>
      </c>
      <c r="N17" s="94">
        <f t="shared" si="2"/>
        <v>0.94297768100163315</v>
      </c>
      <c r="O17" s="97">
        <f t="shared" si="3"/>
        <v>0.92894489877999731</v>
      </c>
      <c r="P17" s="98">
        <v>85.25</v>
      </c>
      <c r="Q17" s="125">
        <v>72.49166666666666</v>
      </c>
      <c r="R17" s="126">
        <v>71.176666666666662</v>
      </c>
      <c r="S17" s="127">
        <v>71.94</v>
      </c>
      <c r="T17" s="128">
        <f t="shared" si="47"/>
        <v>1.010724488362291</v>
      </c>
      <c r="U17" s="128">
        <f t="shared" si="48"/>
        <v>0.99238992987699737</v>
      </c>
      <c r="V17" s="97">
        <f t="shared" si="49"/>
        <v>0.84387096774193548</v>
      </c>
      <c r="W17" s="129">
        <v>74.5</v>
      </c>
      <c r="X17" s="130">
        <v>70.857142857142861</v>
      </c>
      <c r="Y17" s="131">
        <v>70.857142857142861</v>
      </c>
      <c r="Z17" s="271">
        <v>70.857142857142861</v>
      </c>
      <c r="AA17" s="128">
        <f t="shared" si="4"/>
        <v>1</v>
      </c>
      <c r="AB17" s="128">
        <f t="shared" si="5"/>
        <v>1</v>
      </c>
      <c r="AC17" s="132">
        <f t="shared" si="6"/>
        <v>0.95110258868648134</v>
      </c>
      <c r="AD17" s="120">
        <v>11</v>
      </c>
      <c r="AE17" s="150" t="s">
        <v>77</v>
      </c>
      <c r="AF17" s="149" t="s">
        <v>65</v>
      </c>
      <c r="AG17" s="133">
        <v>72.30714285714285</v>
      </c>
      <c r="AH17" s="134">
        <v>76.342857142857142</v>
      </c>
      <c r="AI17" s="135">
        <v>76.7</v>
      </c>
      <c r="AJ17" s="251">
        <v>76.7</v>
      </c>
      <c r="AK17" s="136">
        <f t="shared" si="7"/>
        <v>1</v>
      </c>
      <c r="AL17" s="79">
        <f t="shared" si="8"/>
        <v>1.0046781437125749</v>
      </c>
      <c r="AM17" s="137">
        <f t="shared" si="9"/>
        <v>1.0607527412822286</v>
      </c>
      <c r="AN17" s="133">
        <v>60.041428571428568</v>
      </c>
      <c r="AO17" s="134">
        <v>51.054285714285712</v>
      </c>
      <c r="AP17" s="78">
        <v>51.054285714285712</v>
      </c>
      <c r="AQ17" s="251">
        <v>50.611428571428569</v>
      </c>
      <c r="AR17" s="79">
        <f t="shared" si="10"/>
        <v>0.99132575969556214</v>
      </c>
      <c r="AS17" s="79">
        <f t="shared" si="11"/>
        <v>0.99132575969556214</v>
      </c>
      <c r="AT17" s="137">
        <f t="shared" si="12"/>
        <v>0.84294177829593853</v>
      </c>
      <c r="AU17" s="138">
        <v>62.4</v>
      </c>
      <c r="AV17" s="134">
        <v>57.54</v>
      </c>
      <c r="AW17" s="135">
        <v>55.54</v>
      </c>
      <c r="AX17" s="252">
        <v>55.86</v>
      </c>
      <c r="AY17" s="136">
        <f t="shared" si="13"/>
        <v>1.0057616132517104</v>
      </c>
      <c r="AZ17" s="79">
        <f t="shared" si="14"/>
        <v>0.97080291970802923</v>
      </c>
      <c r="BA17" s="137">
        <f t="shared" si="15"/>
        <v>0.89519230769230773</v>
      </c>
      <c r="BB17" s="149">
        <v>11</v>
      </c>
      <c r="BC17" s="151" t="s">
        <v>77</v>
      </c>
      <c r="BD17" s="149" t="s">
        <v>65</v>
      </c>
      <c r="BE17" s="133">
        <v>88.11</v>
      </c>
      <c r="BF17" s="134">
        <v>87</v>
      </c>
      <c r="BG17" s="135">
        <v>79.7</v>
      </c>
      <c r="BH17" s="251">
        <v>76.7</v>
      </c>
      <c r="BI17" s="128">
        <f t="shared" si="50"/>
        <v>0.96235884567126728</v>
      </c>
      <c r="BJ17" s="154">
        <f t="shared" si="51"/>
        <v>0.88160919540229887</v>
      </c>
      <c r="BK17" s="155">
        <f t="shared" si="52"/>
        <v>0.87050278061514019</v>
      </c>
      <c r="BL17" s="98">
        <v>79.14</v>
      </c>
      <c r="BM17" s="140">
        <v>78</v>
      </c>
      <c r="BN17" s="126">
        <v>75.290000000000006</v>
      </c>
      <c r="BO17" s="127">
        <v>75.290000000000006</v>
      </c>
      <c r="BP17" s="94">
        <f t="shared" si="16"/>
        <v>1</v>
      </c>
      <c r="BQ17" s="94">
        <f t="shared" si="17"/>
        <v>0.96525641025641029</v>
      </c>
      <c r="BR17" s="97">
        <f t="shared" si="18"/>
        <v>0.95135203436947191</v>
      </c>
      <c r="BS17" s="133">
        <v>100.72727272727273</v>
      </c>
      <c r="BT17" s="134">
        <v>104</v>
      </c>
      <c r="BU17" s="135">
        <v>97.75</v>
      </c>
      <c r="BV17" s="251">
        <v>93.555555555555557</v>
      </c>
      <c r="BW17" s="94">
        <f t="shared" si="53"/>
        <v>0.95709008240977556</v>
      </c>
      <c r="BX17" s="94">
        <f t="shared" si="54"/>
        <v>0.8995726495726496</v>
      </c>
      <c r="BY17" s="97">
        <f t="shared" si="55"/>
        <v>0.92880064179703159</v>
      </c>
      <c r="BZ17" s="149">
        <v>11</v>
      </c>
      <c r="CA17" s="151" t="s">
        <v>77</v>
      </c>
      <c r="CB17" s="149" t="s">
        <v>65</v>
      </c>
      <c r="CC17" s="98">
        <v>63.383076923076914</v>
      </c>
      <c r="CD17" s="140">
        <v>63.369230769230768</v>
      </c>
      <c r="CE17" s="126">
        <v>58.907692307692301</v>
      </c>
      <c r="CF17" s="127">
        <v>59.215384615384615</v>
      </c>
      <c r="CG17" s="141">
        <f t="shared" si="22"/>
        <v>1.0052232958997129</v>
      </c>
      <c r="CH17" s="94">
        <f t="shared" si="23"/>
        <v>0.93445010924981797</v>
      </c>
      <c r="CI17" s="97">
        <f t="shared" si="24"/>
        <v>0.93424597684409827</v>
      </c>
      <c r="CJ17" s="98">
        <v>68</v>
      </c>
      <c r="CK17" s="140">
        <v>73.400000000000006</v>
      </c>
      <c r="CL17" s="126">
        <v>65</v>
      </c>
      <c r="CM17" s="127">
        <v>65</v>
      </c>
      <c r="CN17" s="128">
        <f t="shared" si="56"/>
        <v>1</v>
      </c>
      <c r="CO17" s="94">
        <f t="shared" si="57"/>
        <v>0.88555858310626701</v>
      </c>
      <c r="CP17" s="97">
        <f t="shared" si="58"/>
        <v>0.95588235294117652</v>
      </c>
      <c r="CQ17" s="142">
        <v>61.08428571428572</v>
      </c>
      <c r="CR17" s="143">
        <v>56.655714285714289</v>
      </c>
      <c r="CS17" s="144">
        <v>49.783333333333331</v>
      </c>
      <c r="CT17" s="264">
        <v>49.116666666666667</v>
      </c>
      <c r="CU17" s="128">
        <f t="shared" si="25"/>
        <v>0.9866086374288584</v>
      </c>
      <c r="CV17" s="128">
        <f t="shared" si="26"/>
        <v>0.86693226421913472</v>
      </c>
      <c r="CW17" s="132">
        <f t="shared" si="27"/>
        <v>0.80408023262159223</v>
      </c>
      <c r="CX17" s="149">
        <v>11</v>
      </c>
      <c r="CY17" s="150" t="s">
        <v>77</v>
      </c>
      <c r="CZ17" s="153" t="s">
        <v>65</v>
      </c>
      <c r="DA17" s="133">
        <v>65.88</v>
      </c>
      <c r="DB17" s="146">
        <v>61.459333333333333</v>
      </c>
      <c r="DC17" s="135">
        <v>57.472000000000001</v>
      </c>
      <c r="DD17" s="252">
        <v>57.472000000000001</v>
      </c>
      <c r="DE17" s="128">
        <f t="shared" si="28"/>
        <v>1</v>
      </c>
      <c r="DF17" s="128">
        <f t="shared" si="29"/>
        <v>0.93512241156754061</v>
      </c>
      <c r="DG17" s="97">
        <f t="shared" si="30"/>
        <v>0.87237401335761999</v>
      </c>
      <c r="DH17" s="133">
        <v>80.75</v>
      </c>
      <c r="DI17" s="134">
        <v>83.98</v>
      </c>
      <c r="DJ17" s="135">
        <v>82.34</v>
      </c>
      <c r="DK17" s="252">
        <v>82.34</v>
      </c>
      <c r="DL17" s="128">
        <f t="shared" si="59"/>
        <v>1</v>
      </c>
      <c r="DM17" s="79">
        <f t="shared" si="60"/>
        <v>0.98047154084305788</v>
      </c>
      <c r="DN17" s="97">
        <f t="shared" si="61"/>
        <v>1.0196904024767803</v>
      </c>
      <c r="DO17" s="108">
        <v>82.708333333333329</v>
      </c>
      <c r="DP17" s="109">
        <v>92.608695652173907</v>
      </c>
      <c r="DQ17" s="92">
        <v>85.260869565217391</v>
      </c>
      <c r="DR17" s="267">
        <v>85.434782608695656</v>
      </c>
      <c r="DS17" s="94">
        <f t="shared" si="34"/>
        <v>1.0020397756246813</v>
      </c>
      <c r="DT17" s="94">
        <f t="shared" si="35"/>
        <v>0.92253521126760574</v>
      </c>
      <c r="DU17" s="97">
        <f t="shared" si="36"/>
        <v>1.032964625999343</v>
      </c>
      <c r="DV17" s="112"/>
      <c r="DW17" s="113" t="s">
        <v>77</v>
      </c>
      <c r="DX17" s="114">
        <f t="shared" si="37"/>
        <v>-6.8797477425825981E-3</v>
      </c>
      <c r="DY17" s="115">
        <f t="shared" si="38"/>
        <v>-5.702231899836685E-2</v>
      </c>
      <c r="DZ17" s="116">
        <f t="shared" si="39"/>
        <v>-7.1055101220002692E-2</v>
      </c>
      <c r="EA17" s="117">
        <f t="shared" si="40"/>
        <v>-0.47999999999998977</v>
      </c>
      <c r="EB17" s="118">
        <f t="shared" si="41"/>
        <v>-4.1899999999999977</v>
      </c>
      <c r="EC17" s="119">
        <f t="shared" si="42"/>
        <v>-5.2999999999999972</v>
      </c>
    </row>
    <row r="18" spans="1:135" s="20" customFormat="1" x14ac:dyDescent="0.25">
      <c r="A18" s="149">
        <v>12</v>
      </c>
      <c r="B18" s="150" t="s">
        <v>78</v>
      </c>
      <c r="C18" s="149" t="s">
        <v>27</v>
      </c>
      <c r="D18" s="122">
        <v>56.73</v>
      </c>
      <c r="E18" s="123">
        <v>56.21</v>
      </c>
      <c r="F18" s="124">
        <v>56.15</v>
      </c>
      <c r="G18" s="55">
        <f t="shared" si="0"/>
        <v>56.18</v>
      </c>
      <c r="H18" s="55">
        <v>1.9749999999999999</v>
      </c>
      <c r="I18" s="55">
        <f t="shared" si="43"/>
        <v>110.95549999999999</v>
      </c>
      <c r="J18" s="55">
        <f t="shared" si="44"/>
        <v>110.89624999999999</v>
      </c>
      <c r="K18" s="55">
        <f t="shared" si="45"/>
        <v>111.01474999999999</v>
      </c>
      <c r="L18" s="55">
        <f t="shared" si="46"/>
        <v>112.04174999999999</v>
      </c>
      <c r="M18" s="94">
        <f t="shared" si="1"/>
        <v>1.0005342831700801</v>
      </c>
      <c r="N18" s="94">
        <f t="shared" si="2"/>
        <v>0.99946628713751995</v>
      </c>
      <c r="O18" s="97">
        <f t="shared" si="3"/>
        <v>0.99030495328750223</v>
      </c>
      <c r="P18" s="98">
        <v>55.528333333333336</v>
      </c>
      <c r="Q18" s="125">
        <v>53.662500000000001</v>
      </c>
      <c r="R18" s="126">
        <v>53.209166666666668</v>
      </c>
      <c r="S18" s="127">
        <v>53.21</v>
      </c>
      <c r="T18" s="128">
        <f t="shared" si="47"/>
        <v>1.0000156614618407</v>
      </c>
      <c r="U18" s="128">
        <f t="shared" si="48"/>
        <v>0.99156766829722809</v>
      </c>
      <c r="V18" s="97">
        <f t="shared" si="49"/>
        <v>0.95824954227571502</v>
      </c>
      <c r="W18" s="129">
        <v>53.25</v>
      </c>
      <c r="X18" s="130">
        <v>55.671428571428571</v>
      </c>
      <c r="Y18" s="131">
        <v>55.671428571428571</v>
      </c>
      <c r="Z18" s="271">
        <v>55.671428571428571</v>
      </c>
      <c r="AA18" s="128">
        <f t="shared" si="4"/>
        <v>1</v>
      </c>
      <c r="AB18" s="128">
        <f t="shared" si="5"/>
        <v>1</v>
      </c>
      <c r="AC18" s="132">
        <f t="shared" si="6"/>
        <v>1.0454728370221329</v>
      </c>
      <c r="AD18" s="120">
        <v>12</v>
      </c>
      <c r="AE18" s="150" t="s">
        <v>78</v>
      </c>
      <c r="AF18" s="149" t="s">
        <v>27</v>
      </c>
      <c r="AG18" s="133">
        <v>43.5</v>
      </c>
      <c r="AH18" s="134">
        <v>46.699999999999996</v>
      </c>
      <c r="AI18" s="135">
        <v>48.692857142857143</v>
      </c>
      <c r="AJ18" s="251">
        <v>49.192857142857143</v>
      </c>
      <c r="AK18" s="136">
        <f t="shared" si="7"/>
        <v>1.0102684465307319</v>
      </c>
      <c r="AL18" s="79">
        <f t="shared" si="8"/>
        <v>1.0533802386050781</v>
      </c>
      <c r="AM18" s="137">
        <f t="shared" si="9"/>
        <v>1.1308702791461411</v>
      </c>
      <c r="AN18" s="133">
        <v>36.168571428571433</v>
      </c>
      <c r="AO18" s="134">
        <v>41.054285714285712</v>
      </c>
      <c r="AP18" s="78">
        <v>40.339999999999996</v>
      </c>
      <c r="AQ18" s="251">
        <v>40.625714285714288</v>
      </c>
      <c r="AR18" s="79">
        <f t="shared" si="10"/>
        <v>1.0070826545789364</v>
      </c>
      <c r="AS18" s="79">
        <f t="shared" si="11"/>
        <v>0.98956086018512091</v>
      </c>
      <c r="AT18" s="137">
        <f t="shared" si="12"/>
        <v>1.123232482818548</v>
      </c>
      <c r="AU18" s="138">
        <v>40.67</v>
      </c>
      <c r="AV18" s="134">
        <v>43.35</v>
      </c>
      <c r="AW18" s="135">
        <v>42.59</v>
      </c>
      <c r="AX18" s="252">
        <v>42.6</v>
      </c>
      <c r="AY18" s="136">
        <f t="shared" si="13"/>
        <v>1.0002347969006808</v>
      </c>
      <c r="AZ18" s="79">
        <f t="shared" si="14"/>
        <v>0.98269896193771622</v>
      </c>
      <c r="BA18" s="137">
        <f t="shared" si="15"/>
        <v>1.0474551266289649</v>
      </c>
      <c r="BB18" s="149">
        <v>12</v>
      </c>
      <c r="BC18" s="151" t="s">
        <v>78</v>
      </c>
      <c r="BD18" s="149" t="s">
        <v>27</v>
      </c>
      <c r="BE18" s="133">
        <v>75</v>
      </c>
      <c r="BF18" s="134">
        <v>72.59</v>
      </c>
      <c r="BG18" s="135">
        <v>73.55</v>
      </c>
      <c r="BH18" s="251">
        <v>73.55</v>
      </c>
      <c r="BI18" s="128">
        <f t="shared" si="50"/>
        <v>1</v>
      </c>
      <c r="BJ18" s="154">
        <f t="shared" si="51"/>
        <v>1.0132249621159939</v>
      </c>
      <c r="BK18" s="155">
        <f t="shared" si="52"/>
        <v>0.98066666666666658</v>
      </c>
      <c r="BL18" s="98">
        <v>64.09</v>
      </c>
      <c r="BM18" s="140">
        <v>63.76</v>
      </c>
      <c r="BN18" s="126">
        <v>61.91</v>
      </c>
      <c r="BO18" s="127">
        <v>61.91</v>
      </c>
      <c r="BP18" s="94">
        <f t="shared" si="16"/>
        <v>1</v>
      </c>
      <c r="BQ18" s="94">
        <f t="shared" si="17"/>
        <v>0.97098494353826847</v>
      </c>
      <c r="BR18" s="97">
        <f t="shared" si="18"/>
        <v>0.96598533312529244</v>
      </c>
      <c r="BS18" s="133">
        <v>81.63636363636364</v>
      </c>
      <c r="BT18" s="134">
        <v>78.818181818181813</v>
      </c>
      <c r="BU18" s="135">
        <v>77.909090909090907</v>
      </c>
      <c r="BV18" s="251">
        <v>77.454545454545453</v>
      </c>
      <c r="BW18" s="94">
        <f t="shared" si="53"/>
        <v>0.99416569428238044</v>
      </c>
      <c r="BX18" s="94">
        <f t="shared" si="54"/>
        <v>0.98269896193771633</v>
      </c>
      <c r="BY18" s="97">
        <f t="shared" si="55"/>
        <v>0.94877505567928722</v>
      </c>
      <c r="BZ18" s="149">
        <v>12</v>
      </c>
      <c r="CA18" s="151" t="s">
        <v>78</v>
      </c>
      <c r="CB18" s="149" t="s">
        <v>27</v>
      </c>
      <c r="CC18" s="98">
        <v>41.876923076923077</v>
      </c>
      <c r="CD18" s="140">
        <v>47.076153846153844</v>
      </c>
      <c r="CE18" s="126">
        <v>47.253076923076918</v>
      </c>
      <c r="CF18" s="127">
        <v>46.714615384615385</v>
      </c>
      <c r="CG18" s="141">
        <f t="shared" si="22"/>
        <v>0.98860473066466992</v>
      </c>
      <c r="CH18" s="94">
        <f t="shared" si="23"/>
        <v>0.99232013594993385</v>
      </c>
      <c r="CI18" s="97">
        <f t="shared" si="24"/>
        <v>1.1155216752387951</v>
      </c>
      <c r="CJ18" s="98">
        <v>76.400000000000006</v>
      </c>
      <c r="CK18" s="140">
        <v>62.6</v>
      </c>
      <c r="CL18" s="126">
        <v>64.599999999999994</v>
      </c>
      <c r="CM18" s="127">
        <v>64.599999999999994</v>
      </c>
      <c r="CN18" s="128">
        <f t="shared" si="56"/>
        <v>1</v>
      </c>
      <c r="CO18" s="94">
        <f t="shared" si="57"/>
        <v>1.0319488817891374</v>
      </c>
      <c r="CP18" s="97">
        <f t="shared" si="58"/>
        <v>0.8455497382198951</v>
      </c>
      <c r="CQ18" s="142">
        <v>36.637142857142862</v>
      </c>
      <c r="CR18" s="143">
        <v>42.557142857142857</v>
      </c>
      <c r="CS18" s="144">
        <v>42.263333333333335</v>
      </c>
      <c r="CT18" s="264">
        <v>42.396666666666668</v>
      </c>
      <c r="CU18" s="128">
        <f t="shared" si="25"/>
        <v>1.0031548229355627</v>
      </c>
      <c r="CV18" s="128">
        <f t="shared" si="26"/>
        <v>0.99622915967326853</v>
      </c>
      <c r="CW18" s="132">
        <f t="shared" si="27"/>
        <v>1.1572045023265485</v>
      </c>
      <c r="CX18" s="149">
        <v>12</v>
      </c>
      <c r="CY18" s="150" t="s">
        <v>78</v>
      </c>
      <c r="CZ18" s="153" t="s">
        <v>27</v>
      </c>
      <c r="DA18" s="133">
        <v>46.067999999999998</v>
      </c>
      <c r="DB18" s="146">
        <v>43.46</v>
      </c>
      <c r="DC18" s="135">
        <v>43.358000000000004</v>
      </c>
      <c r="DD18" s="252">
        <v>43.358000000000004</v>
      </c>
      <c r="DE18" s="128">
        <f t="shared" si="28"/>
        <v>1</v>
      </c>
      <c r="DF18" s="128">
        <f t="shared" si="29"/>
        <v>0.99765301426599184</v>
      </c>
      <c r="DG18" s="97">
        <f t="shared" si="30"/>
        <v>0.94117391681861606</v>
      </c>
      <c r="DH18" s="133">
        <v>69.47</v>
      </c>
      <c r="DI18" s="134">
        <v>63.93</v>
      </c>
      <c r="DJ18" s="135">
        <v>64.28</v>
      </c>
      <c r="DK18" s="252">
        <v>64.28</v>
      </c>
      <c r="DL18" s="128">
        <f t="shared" si="59"/>
        <v>1</v>
      </c>
      <c r="DM18" s="79">
        <f t="shared" si="60"/>
        <v>1.0054747379946818</v>
      </c>
      <c r="DN18" s="97">
        <f t="shared" si="61"/>
        <v>0.92529149273067512</v>
      </c>
      <c r="DO18" s="108">
        <v>73.958333333333329</v>
      </c>
      <c r="DP18" s="109">
        <v>71.673913043478265</v>
      </c>
      <c r="DQ18" s="92">
        <v>70.434782608695656</v>
      </c>
      <c r="DR18" s="267">
        <v>70.917826086956524</v>
      </c>
      <c r="DS18" s="94">
        <f t="shared" si="34"/>
        <v>1.0068580246913581</v>
      </c>
      <c r="DT18" s="94">
        <f t="shared" si="35"/>
        <v>0.9894510160752199</v>
      </c>
      <c r="DU18" s="97">
        <f t="shared" si="36"/>
        <v>0.95888891610532767</v>
      </c>
      <c r="DV18" s="112"/>
      <c r="DW18" s="113" t="s">
        <v>78</v>
      </c>
      <c r="DX18" s="114">
        <f t="shared" si="37"/>
        <v>5.3428317008008541E-4</v>
      </c>
      <c r="DY18" s="115">
        <f t="shared" si="38"/>
        <v>-5.3371286248005134E-4</v>
      </c>
      <c r="DZ18" s="116">
        <f t="shared" si="39"/>
        <v>-9.6950467124977679E-3</v>
      </c>
      <c r="EA18" s="117">
        <f t="shared" si="40"/>
        <v>3.0000000000001137E-2</v>
      </c>
      <c r="EB18" s="118">
        <f t="shared" si="41"/>
        <v>-3.0000000000001137E-2</v>
      </c>
      <c r="EC18" s="119">
        <f t="shared" si="42"/>
        <v>-0.54999999999999716</v>
      </c>
    </row>
    <row r="19" spans="1:135" s="20" customFormat="1" x14ac:dyDescent="0.25">
      <c r="A19" s="149">
        <v>13</v>
      </c>
      <c r="B19" s="150" t="s">
        <v>79</v>
      </c>
      <c r="C19" s="149" t="s">
        <v>27</v>
      </c>
      <c r="D19" s="122">
        <v>20.41</v>
      </c>
      <c r="E19" s="123">
        <v>21.86</v>
      </c>
      <c r="F19" s="124">
        <v>21.72</v>
      </c>
      <c r="G19" s="55">
        <f t="shared" si="0"/>
        <v>21.69</v>
      </c>
      <c r="H19" s="55">
        <v>0.25</v>
      </c>
      <c r="I19" s="55">
        <f t="shared" si="43"/>
        <v>5.4225000000000003</v>
      </c>
      <c r="J19" s="55">
        <f t="shared" si="44"/>
        <v>5.43</v>
      </c>
      <c r="K19" s="55">
        <f t="shared" si="45"/>
        <v>5.4649999999999999</v>
      </c>
      <c r="L19" s="55">
        <f t="shared" si="46"/>
        <v>5.1025</v>
      </c>
      <c r="M19" s="94">
        <f t="shared" si="1"/>
        <v>0.99861878453038688</v>
      </c>
      <c r="N19" s="94">
        <f t="shared" si="2"/>
        <v>0.99222323879231478</v>
      </c>
      <c r="O19" s="97">
        <f t="shared" si="3"/>
        <v>1.0627143557079863</v>
      </c>
      <c r="P19" s="98">
        <v>24.162499999999998</v>
      </c>
      <c r="Q19" s="125">
        <v>27.375</v>
      </c>
      <c r="R19" s="126">
        <v>27.625</v>
      </c>
      <c r="S19" s="127">
        <v>27.63</v>
      </c>
      <c r="T19" s="128">
        <f t="shared" si="47"/>
        <v>1.0001809954751131</v>
      </c>
      <c r="U19" s="128">
        <f t="shared" si="48"/>
        <v>1.0093150684931507</v>
      </c>
      <c r="V19" s="97">
        <f t="shared" si="49"/>
        <v>1.1435075012933265</v>
      </c>
      <c r="W19" s="129">
        <v>27.166666666666668</v>
      </c>
      <c r="X19" s="130">
        <v>23.857142857142858</v>
      </c>
      <c r="Y19" s="131">
        <v>23.857142857142858</v>
      </c>
      <c r="Z19" s="271">
        <v>23.857142857142858</v>
      </c>
      <c r="AA19" s="128">
        <f t="shared" si="4"/>
        <v>1</v>
      </c>
      <c r="AB19" s="128">
        <f t="shared" si="5"/>
        <v>1</v>
      </c>
      <c r="AC19" s="132">
        <f t="shared" si="6"/>
        <v>0.87817703768624011</v>
      </c>
      <c r="AD19" s="120">
        <v>13</v>
      </c>
      <c r="AE19" s="150" t="s">
        <v>79</v>
      </c>
      <c r="AF19" s="149" t="s">
        <v>27</v>
      </c>
      <c r="AG19" s="133">
        <v>17.842857142857145</v>
      </c>
      <c r="AH19" s="134">
        <v>18.771428571428572</v>
      </c>
      <c r="AI19" s="135">
        <v>18.771428571428572</v>
      </c>
      <c r="AJ19" s="251">
        <v>18.771428571428572</v>
      </c>
      <c r="AK19" s="136">
        <f t="shared" si="7"/>
        <v>1</v>
      </c>
      <c r="AL19" s="79">
        <f t="shared" si="8"/>
        <v>1</v>
      </c>
      <c r="AM19" s="137">
        <f t="shared" si="9"/>
        <v>1.0520416333066451</v>
      </c>
      <c r="AN19" s="133">
        <v>12.61142857142857</v>
      </c>
      <c r="AO19" s="134">
        <v>15.412857142857144</v>
      </c>
      <c r="AP19" s="78">
        <v>14.984285714285715</v>
      </c>
      <c r="AQ19" s="251">
        <v>14.984285714285715</v>
      </c>
      <c r="AR19" s="79">
        <f t="shared" si="10"/>
        <v>1</v>
      </c>
      <c r="AS19" s="79">
        <f t="shared" si="11"/>
        <v>0.97219390119566218</v>
      </c>
      <c r="AT19" s="137">
        <f t="shared" si="12"/>
        <v>1.1881513366560943</v>
      </c>
      <c r="AU19" s="138">
        <v>14.72</v>
      </c>
      <c r="AV19" s="134">
        <v>15.31</v>
      </c>
      <c r="AW19" s="135">
        <v>16.010000000000002</v>
      </c>
      <c r="AX19" s="252">
        <v>15.54</v>
      </c>
      <c r="AY19" s="136">
        <f t="shared" si="13"/>
        <v>0.97064334790755757</v>
      </c>
      <c r="AZ19" s="79">
        <f t="shared" si="14"/>
        <v>1.015022860875245</v>
      </c>
      <c r="BA19" s="137">
        <f t="shared" si="15"/>
        <v>1.0557065217391304</v>
      </c>
      <c r="BB19" s="149">
        <v>13</v>
      </c>
      <c r="BC19" s="151" t="s">
        <v>79</v>
      </c>
      <c r="BD19" s="149" t="s">
        <v>27</v>
      </c>
      <c r="BE19" s="133">
        <v>22.64</v>
      </c>
      <c r="BF19" s="134">
        <v>25.91</v>
      </c>
      <c r="BG19" s="135">
        <v>24.64</v>
      </c>
      <c r="BH19" s="251">
        <v>24.64</v>
      </c>
      <c r="BI19" s="128">
        <f t="shared" si="50"/>
        <v>1</v>
      </c>
      <c r="BJ19" s="154">
        <f t="shared" si="51"/>
        <v>0.95098417599382479</v>
      </c>
      <c r="BK19" s="155">
        <f t="shared" si="52"/>
        <v>1.088339222614841</v>
      </c>
      <c r="BL19" s="98">
        <v>19.71</v>
      </c>
      <c r="BM19" s="140">
        <v>20.14</v>
      </c>
      <c r="BN19" s="126">
        <v>19.78</v>
      </c>
      <c r="BO19" s="127">
        <v>19.78</v>
      </c>
      <c r="BP19" s="94">
        <f t="shared" si="16"/>
        <v>1</v>
      </c>
      <c r="BQ19" s="94">
        <f t="shared" si="17"/>
        <v>0.98212512413108244</v>
      </c>
      <c r="BR19" s="97">
        <f>BO19/BL19</f>
        <v>1.0035514967021817</v>
      </c>
      <c r="BS19" s="133">
        <v>30.545454545454547</v>
      </c>
      <c r="BT19" s="134">
        <v>32.166363636363634</v>
      </c>
      <c r="BU19" s="135">
        <v>31.711818181818181</v>
      </c>
      <c r="BV19" s="251">
        <v>31.711818181818181</v>
      </c>
      <c r="BW19" s="94">
        <f t="shared" si="53"/>
        <v>1</v>
      </c>
      <c r="BX19" s="94">
        <f t="shared" si="54"/>
        <v>0.9858689201028743</v>
      </c>
      <c r="BY19" s="97">
        <f t="shared" si="55"/>
        <v>1.0381845238095238</v>
      </c>
      <c r="BZ19" s="149">
        <v>13</v>
      </c>
      <c r="CA19" s="151" t="s">
        <v>79</v>
      </c>
      <c r="CB19" s="149" t="s">
        <v>27</v>
      </c>
      <c r="CC19" s="98">
        <v>16.476923076923075</v>
      </c>
      <c r="CD19" s="140">
        <v>17.407692307692308</v>
      </c>
      <c r="CE19" s="126">
        <v>17.407692307692308</v>
      </c>
      <c r="CF19" s="127">
        <v>17.407692307692308</v>
      </c>
      <c r="CG19" s="141">
        <f t="shared" si="22"/>
        <v>1</v>
      </c>
      <c r="CH19" s="94">
        <f t="shared" si="23"/>
        <v>1</v>
      </c>
      <c r="CI19" s="97">
        <f t="shared" si="24"/>
        <v>1.0564892623716153</v>
      </c>
      <c r="CJ19" s="98">
        <v>19.7</v>
      </c>
      <c r="CK19" s="140">
        <v>21.6</v>
      </c>
      <c r="CL19" s="126">
        <v>21.2</v>
      </c>
      <c r="CM19" s="127">
        <v>21.2</v>
      </c>
      <c r="CN19" s="128">
        <f t="shared" si="56"/>
        <v>1</v>
      </c>
      <c r="CO19" s="94">
        <f t="shared" si="57"/>
        <v>0.9814814814814814</v>
      </c>
      <c r="CP19" s="97">
        <f t="shared" si="58"/>
        <v>1.0761421319796953</v>
      </c>
      <c r="CQ19" s="142">
        <v>13.47</v>
      </c>
      <c r="CR19" s="143">
        <v>16.105714285714289</v>
      </c>
      <c r="CS19" s="144">
        <v>16.131666666666668</v>
      </c>
      <c r="CT19" s="264">
        <v>16.131666666666668</v>
      </c>
      <c r="CU19" s="128">
        <f t="shared" si="25"/>
        <v>1</v>
      </c>
      <c r="CV19" s="128">
        <f t="shared" si="26"/>
        <v>1.0016113772100999</v>
      </c>
      <c r="CW19" s="132">
        <f t="shared" si="27"/>
        <v>1.1975996040584014</v>
      </c>
      <c r="CX19" s="149">
        <v>13</v>
      </c>
      <c r="CY19" s="150" t="s">
        <v>79</v>
      </c>
      <c r="CZ19" s="153" t="s">
        <v>27</v>
      </c>
      <c r="DA19" s="133">
        <v>19.256</v>
      </c>
      <c r="DB19" s="146">
        <v>18.356000000000002</v>
      </c>
      <c r="DC19" s="135">
        <v>18.55</v>
      </c>
      <c r="DD19" s="252">
        <v>18.350000000000001</v>
      </c>
      <c r="DE19" s="128">
        <f t="shared" si="28"/>
        <v>0.98921832884097038</v>
      </c>
      <c r="DF19" s="128">
        <f t="shared" si="29"/>
        <v>0.99967313140117675</v>
      </c>
      <c r="DG19" s="97">
        <f t="shared" si="30"/>
        <v>0.95294972995430005</v>
      </c>
      <c r="DH19" s="133">
        <v>21.34</v>
      </c>
      <c r="DI19" s="134">
        <v>21.41</v>
      </c>
      <c r="DJ19" s="135">
        <v>21.46</v>
      </c>
      <c r="DK19" s="252">
        <v>21.46</v>
      </c>
      <c r="DL19" s="128">
        <f t="shared" si="59"/>
        <v>1</v>
      </c>
      <c r="DM19" s="79">
        <f t="shared" si="60"/>
        <v>1.0023353573096685</v>
      </c>
      <c r="DN19" s="97">
        <f t="shared" si="61"/>
        <v>1.0056232427366449</v>
      </c>
      <c r="DO19" s="108">
        <v>26.166666666666668</v>
      </c>
      <c r="DP19" s="109">
        <v>32.195652173913047</v>
      </c>
      <c r="DQ19" s="92">
        <v>31.978260869565219</v>
      </c>
      <c r="DR19" s="267">
        <v>32.195652173913047</v>
      </c>
      <c r="DS19" s="94">
        <f t="shared" si="34"/>
        <v>1.0067980965329708</v>
      </c>
      <c r="DT19" s="94">
        <f t="shared" si="35"/>
        <v>1</v>
      </c>
      <c r="DU19" s="97">
        <f t="shared" si="36"/>
        <v>1.2304070894489061</v>
      </c>
      <c r="DV19" s="112"/>
      <c r="DW19" s="113" t="s">
        <v>79</v>
      </c>
      <c r="DX19" s="114">
        <f t="shared" si="37"/>
        <v>-1.3812154696131174E-3</v>
      </c>
      <c r="DY19" s="115">
        <f t="shared" si="38"/>
        <v>-7.7767612076852233E-3</v>
      </c>
      <c r="DZ19" s="116">
        <f t="shared" si="39"/>
        <v>6.2714355707986336E-2</v>
      </c>
      <c r="EA19" s="117">
        <f t="shared" si="40"/>
        <v>-2.9999999999997584E-2</v>
      </c>
      <c r="EB19" s="118">
        <f t="shared" si="41"/>
        <v>-0.16999999999999815</v>
      </c>
      <c r="EC19" s="119">
        <f t="shared" si="42"/>
        <v>1.2800000000000011</v>
      </c>
    </row>
    <row r="20" spans="1:135" s="20" customFormat="1" x14ac:dyDescent="0.25">
      <c r="A20" s="149">
        <v>14</v>
      </c>
      <c r="B20" s="150" t="s">
        <v>80</v>
      </c>
      <c r="C20" s="149" t="s">
        <v>27</v>
      </c>
      <c r="D20" s="122">
        <v>686.22</v>
      </c>
      <c r="E20" s="123">
        <v>686.99</v>
      </c>
      <c r="F20" s="124">
        <v>685.32</v>
      </c>
      <c r="G20" s="55">
        <f t="shared" si="0"/>
        <v>682.78</v>
      </c>
      <c r="H20" s="55">
        <v>3.8888888888888883E-2</v>
      </c>
      <c r="I20" s="55">
        <f t="shared" si="43"/>
        <v>26.55255555555555</v>
      </c>
      <c r="J20" s="55">
        <f t="shared" si="44"/>
        <v>26.65133333333333</v>
      </c>
      <c r="K20" s="55">
        <f t="shared" si="45"/>
        <v>26.716277777777773</v>
      </c>
      <c r="L20" s="55">
        <f t="shared" si="46"/>
        <v>26.68633333333333</v>
      </c>
      <c r="M20" s="94">
        <f t="shared" si="1"/>
        <v>0.99629370221210523</v>
      </c>
      <c r="N20" s="94">
        <f t="shared" si="2"/>
        <v>0.99387181763926691</v>
      </c>
      <c r="O20" s="97">
        <f t="shared" si="3"/>
        <v>0.99498703039841441</v>
      </c>
      <c r="P20" s="98">
        <v>598.45833333333337</v>
      </c>
      <c r="Q20" s="125">
        <v>687.29166666666663</v>
      </c>
      <c r="R20" s="126">
        <v>690.625</v>
      </c>
      <c r="S20" s="127">
        <v>690.63</v>
      </c>
      <c r="T20" s="128">
        <f t="shared" si="47"/>
        <v>1.0000072398190045</v>
      </c>
      <c r="U20" s="128">
        <f t="shared" si="48"/>
        <v>1.0048572294634739</v>
      </c>
      <c r="V20" s="97">
        <f t="shared" si="49"/>
        <v>1.1540151778876278</v>
      </c>
      <c r="W20" s="129">
        <v>820.25</v>
      </c>
      <c r="X20" s="130">
        <v>590.71428571428567</v>
      </c>
      <c r="Y20" s="131">
        <v>590.71428571428567</v>
      </c>
      <c r="Z20" s="271">
        <v>590.71428571428567</v>
      </c>
      <c r="AA20" s="128">
        <f t="shared" si="4"/>
        <v>1</v>
      </c>
      <c r="AB20" s="128">
        <f t="shared" si="5"/>
        <v>1</v>
      </c>
      <c r="AC20" s="132">
        <f t="shared" si="6"/>
        <v>0.72016371315365524</v>
      </c>
      <c r="AD20" s="120">
        <v>14</v>
      </c>
      <c r="AE20" s="150" t="s">
        <v>80</v>
      </c>
      <c r="AF20" s="149" t="s">
        <v>27</v>
      </c>
      <c r="AG20" s="133">
        <v>728.72857142857151</v>
      </c>
      <c r="AH20" s="134">
        <v>784.05000000000007</v>
      </c>
      <c r="AI20" s="135">
        <v>784.05000000000007</v>
      </c>
      <c r="AJ20" s="251">
        <v>784.05000000000007</v>
      </c>
      <c r="AK20" s="136">
        <f t="shared" si="7"/>
        <v>1</v>
      </c>
      <c r="AL20" s="79">
        <f t="shared" si="8"/>
        <v>1</v>
      </c>
      <c r="AM20" s="137">
        <f t="shared" si="9"/>
        <v>1.075914998725765</v>
      </c>
      <c r="AN20" s="133">
        <v>598.57142857142856</v>
      </c>
      <c r="AO20" s="134">
        <v>684</v>
      </c>
      <c r="AP20" s="78">
        <v>684</v>
      </c>
      <c r="AQ20" s="251">
        <v>684</v>
      </c>
      <c r="AR20" s="79">
        <f t="shared" si="10"/>
        <v>1</v>
      </c>
      <c r="AS20" s="79">
        <f t="shared" si="11"/>
        <v>1</v>
      </c>
      <c r="AT20" s="137">
        <f t="shared" si="12"/>
        <v>1.1427207637231505</v>
      </c>
      <c r="AU20" s="138">
        <v>493.19</v>
      </c>
      <c r="AV20" s="134">
        <v>512.98</v>
      </c>
      <c r="AW20" s="135">
        <v>533.79</v>
      </c>
      <c r="AX20" s="252">
        <v>521.16</v>
      </c>
      <c r="AY20" s="136">
        <f t="shared" si="13"/>
        <v>0.97633900972292476</v>
      </c>
      <c r="AZ20" s="79">
        <f t="shared" si="14"/>
        <v>1.015946040781317</v>
      </c>
      <c r="BA20" s="137">
        <f t="shared" si="15"/>
        <v>1.056712423204039</v>
      </c>
      <c r="BB20" s="149">
        <v>14</v>
      </c>
      <c r="BC20" s="151" t="s">
        <v>80</v>
      </c>
      <c r="BD20" s="149" t="s">
        <v>27</v>
      </c>
      <c r="BE20" s="133">
        <v>752.14</v>
      </c>
      <c r="BF20" s="134">
        <v>647.58000000000004</v>
      </c>
      <c r="BG20" s="135">
        <v>574.13</v>
      </c>
      <c r="BH20" s="251">
        <v>574.13</v>
      </c>
      <c r="BI20" s="128">
        <f t="shared" si="50"/>
        <v>1</v>
      </c>
      <c r="BJ20" s="154">
        <f t="shared" si="51"/>
        <v>0.8865777201272429</v>
      </c>
      <c r="BK20" s="155">
        <f t="shared" si="52"/>
        <v>0.76332863562634612</v>
      </c>
      <c r="BL20" s="98">
        <v>537</v>
      </c>
      <c r="BM20" s="140">
        <v>537</v>
      </c>
      <c r="BN20" s="126">
        <v>518.42999999999995</v>
      </c>
      <c r="BO20" s="127">
        <v>518.42999999999995</v>
      </c>
      <c r="BP20" s="94">
        <f t="shared" si="16"/>
        <v>1</v>
      </c>
      <c r="BQ20" s="94">
        <f t="shared" si="17"/>
        <v>0.96541899441340773</v>
      </c>
      <c r="BR20" s="97">
        <f t="shared" si="18"/>
        <v>0.96541899441340773</v>
      </c>
      <c r="BS20" s="133">
        <v>1039.0899999999999</v>
      </c>
      <c r="BT20" s="134">
        <v>913.63636363636363</v>
      </c>
      <c r="BU20" s="135">
        <v>884</v>
      </c>
      <c r="BV20" s="251">
        <v>876.36363636363637</v>
      </c>
      <c r="BW20" s="94">
        <f t="shared" si="53"/>
        <v>0.99136157959687377</v>
      </c>
      <c r="BX20" s="94">
        <f t="shared" si="54"/>
        <v>0.95920398009950247</v>
      </c>
      <c r="BY20" s="97">
        <f t="shared" si="55"/>
        <v>0.84339531355670483</v>
      </c>
      <c r="BZ20" s="149">
        <v>14</v>
      </c>
      <c r="CA20" s="151" t="s">
        <v>80</v>
      </c>
      <c r="CB20" s="149" t="s">
        <v>27</v>
      </c>
      <c r="CC20" s="98">
        <v>429.44384615384621</v>
      </c>
      <c r="CD20" s="140">
        <v>475.39230769230772</v>
      </c>
      <c r="CE20" s="126">
        <v>476.09230769230766</v>
      </c>
      <c r="CF20" s="127">
        <v>476.09230769230766</v>
      </c>
      <c r="CG20" s="141">
        <f t="shared" si="22"/>
        <v>1</v>
      </c>
      <c r="CH20" s="94">
        <f t="shared" si="23"/>
        <v>1.0014724680830407</v>
      </c>
      <c r="CI20" s="97">
        <f t="shared" si="24"/>
        <v>1.1086252881634024</v>
      </c>
      <c r="CJ20" s="98">
        <v>861.25</v>
      </c>
      <c r="CK20" s="140">
        <v>861.25</v>
      </c>
      <c r="CL20" s="126">
        <v>861.25</v>
      </c>
      <c r="CM20" s="127">
        <v>861.25</v>
      </c>
      <c r="CN20" s="128">
        <f t="shared" si="56"/>
        <v>1</v>
      </c>
      <c r="CO20" s="94">
        <f t="shared" si="57"/>
        <v>1</v>
      </c>
      <c r="CP20" s="97">
        <f t="shared" si="58"/>
        <v>1</v>
      </c>
      <c r="CQ20" s="142">
        <v>364.18571428571431</v>
      </c>
      <c r="CR20" s="143">
        <v>522.36571428571426</v>
      </c>
      <c r="CS20" s="144">
        <v>542.34333333333336</v>
      </c>
      <c r="CT20" s="264">
        <v>542.34333333333336</v>
      </c>
      <c r="CU20" s="128">
        <f t="shared" si="25"/>
        <v>1</v>
      </c>
      <c r="CV20" s="128">
        <f t="shared" si="26"/>
        <v>1.0382445066765851</v>
      </c>
      <c r="CW20" s="132">
        <f t="shared" si="27"/>
        <v>1.4891944193830986</v>
      </c>
      <c r="CX20" s="149">
        <v>14</v>
      </c>
      <c r="CY20" s="150" t="s">
        <v>80</v>
      </c>
      <c r="CZ20" s="153" t="s">
        <v>27</v>
      </c>
      <c r="DA20" s="133">
        <v>734.44499999999994</v>
      </c>
      <c r="DB20" s="146">
        <v>780.1</v>
      </c>
      <c r="DC20" s="135">
        <v>780.1</v>
      </c>
      <c r="DD20" s="252">
        <v>770.1</v>
      </c>
      <c r="DE20" s="128">
        <f t="shared" si="28"/>
        <v>0.98718113062427892</v>
      </c>
      <c r="DF20" s="128">
        <f t="shared" si="29"/>
        <v>0.98718113062427892</v>
      </c>
      <c r="DG20" s="97">
        <f t="shared" si="30"/>
        <v>1.0485468619161409</v>
      </c>
      <c r="DH20" s="133">
        <v>721.97</v>
      </c>
      <c r="DI20" s="134">
        <v>825.6</v>
      </c>
      <c r="DJ20" s="135">
        <v>865.6</v>
      </c>
      <c r="DK20" s="252">
        <v>865.6</v>
      </c>
      <c r="DL20" s="128">
        <f t="shared" si="31"/>
        <v>1</v>
      </c>
      <c r="DM20" s="79">
        <f t="shared" si="32"/>
        <v>1.0484496124031009</v>
      </c>
      <c r="DN20" s="97">
        <f t="shared" si="33"/>
        <v>1.1989417842846655</v>
      </c>
      <c r="DO20" s="108">
        <v>928.304347826087</v>
      </c>
      <c r="DP20" s="109">
        <v>795.8478260869565</v>
      </c>
      <c r="DQ20" s="92">
        <v>809.32608695652175</v>
      </c>
      <c r="DR20" s="267">
        <v>804.10869565217388</v>
      </c>
      <c r="DS20" s="94">
        <f t="shared" si="34"/>
        <v>0.9935534126621719</v>
      </c>
      <c r="DT20" s="94">
        <f t="shared" si="35"/>
        <v>1.0103799612117239</v>
      </c>
      <c r="DU20" s="97">
        <f t="shared" si="36"/>
        <v>0.86621235539318997</v>
      </c>
      <c r="DV20" s="112"/>
      <c r="DW20" s="113" t="s">
        <v>80</v>
      </c>
      <c r="DX20" s="114">
        <f t="shared" si="37"/>
        <v>-3.7062977878947745E-3</v>
      </c>
      <c r="DY20" s="115">
        <f t="shared" si="38"/>
        <v>-6.1281823607330921E-3</v>
      </c>
      <c r="DZ20" s="116">
        <f t="shared" si="39"/>
        <v>-5.0129696015855929E-3</v>
      </c>
      <c r="EA20" s="117">
        <f t="shared" si="40"/>
        <v>-2.5400000000000773</v>
      </c>
      <c r="EB20" s="118">
        <f t="shared" si="41"/>
        <v>-4.2100000000000364</v>
      </c>
      <c r="EC20" s="119">
        <f t="shared" si="42"/>
        <v>-3.4400000000000546</v>
      </c>
    </row>
    <row r="21" spans="1:135" s="20" customFormat="1" x14ac:dyDescent="0.25">
      <c r="A21" s="149">
        <v>15</v>
      </c>
      <c r="B21" s="150" t="s">
        <v>81</v>
      </c>
      <c r="C21" s="149" t="s">
        <v>27</v>
      </c>
      <c r="D21" s="122">
        <v>48.42</v>
      </c>
      <c r="E21" s="123">
        <v>50.6</v>
      </c>
      <c r="F21" s="124">
        <v>50.55</v>
      </c>
      <c r="G21" s="55">
        <f t="shared" si="0"/>
        <v>51.11</v>
      </c>
      <c r="H21" s="55">
        <v>0.67222222222222217</v>
      </c>
      <c r="I21" s="55">
        <f t="shared" si="43"/>
        <v>34.357277777777774</v>
      </c>
      <c r="J21" s="55">
        <f t="shared" si="44"/>
        <v>33.980833333333329</v>
      </c>
      <c r="K21" s="55">
        <f t="shared" si="45"/>
        <v>34.014444444444443</v>
      </c>
      <c r="L21" s="55">
        <f t="shared" si="46"/>
        <v>32.548999999999999</v>
      </c>
      <c r="M21" s="94">
        <f t="shared" si="1"/>
        <v>1.0110781404549951</v>
      </c>
      <c r="N21" s="94">
        <f t="shared" si="2"/>
        <v>1.0100790513833993</v>
      </c>
      <c r="O21" s="97">
        <f t="shared" si="3"/>
        <v>1.0555555555555556</v>
      </c>
      <c r="P21" s="98">
        <v>56.333333333333336</v>
      </c>
      <c r="Q21" s="125">
        <v>57.487500000000004</v>
      </c>
      <c r="R21" s="126">
        <v>57.112500000000004</v>
      </c>
      <c r="S21" s="127">
        <v>57.11</v>
      </c>
      <c r="T21" s="128">
        <f t="shared" si="47"/>
        <v>0.99995622674545848</v>
      </c>
      <c r="U21" s="128">
        <f t="shared" si="48"/>
        <v>0.99343335507719066</v>
      </c>
      <c r="V21" s="97">
        <f t="shared" si="49"/>
        <v>1.0137869822485206</v>
      </c>
      <c r="W21" s="129">
        <v>46.15</v>
      </c>
      <c r="X21" s="130">
        <v>48.114285714285714</v>
      </c>
      <c r="Y21" s="131">
        <v>48.114285714285714</v>
      </c>
      <c r="Z21" s="271">
        <v>48.114285714285714</v>
      </c>
      <c r="AA21" s="128">
        <f t="shared" si="4"/>
        <v>1</v>
      </c>
      <c r="AB21" s="128">
        <f t="shared" si="5"/>
        <v>1</v>
      </c>
      <c r="AC21" s="132">
        <f t="shared" si="6"/>
        <v>1.0425630707320848</v>
      </c>
      <c r="AD21" s="120">
        <v>15</v>
      </c>
      <c r="AE21" s="150" t="s">
        <v>81</v>
      </c>
      <c r="AF21" s="149" t="s">
        <v>27</v>
      </c>
      <c r="AG21" s="133">
        <v>43.507142857142853</v>
      </c>
      <c r="AH21" s="134">
        <v>46.49285714285714</v>
      </c>
      <c r="AI21" s="135">
        <v>47.56428571428571</v>
      </c>
      <c r="AJ21" s="251">
        <v>47.56428571428571</v>
      </c>
      <c r="AK21" s="136">
        <f t="shared" si="7"/>
        <v>1</v>
      </c>
      <c r="AL21" s="79">
        <f t="shared" si="8"/>
        <v>1.0230450145951759</v>
      </c>
      <c r="AM21" s="137">
        <f t="shared" si="9"/>
        <v>1.0932523395173206</v>
      </c>
      <c r="AN21" s="133">
        <v>33.984285714285718</v>
      </c>
      <c r="AO21" s="134">
        <v>33.198571428571427</v>
      </c>
      <c r="AP21" s="78">
        <v>33.412857142857142</v>
      </c>
      <c r="AQ21" s="251">
        <v>32.42</v>
      </c>
      <c r="AR21" s="79">
        <f t="shared" si="10"/>
        <v>0.97028517679250936</v>
      </c>
      <c r="AS21" s="79">
        <f t="shared" si="11"/>
        <v>0.97654804423598274</v>
      </c>
      <c r="AT21" s="137">
        <f t="shared" si="12"/>
        <v>0.95397032241792423</v>
      </c>
      <c r="AU21" s="138">
        <v>35.9</v>
      </c>
      <c r="AV21" s="134">
        <v>40.520000000000003</v>
      </c>
      <c r="AW21" s="135">
        <v>40.22</v>
      </c>
      <c r="AX21" s="252">
        <v>40.81</v>
      </c>
      <c r="AY21" s="136">
        <f t="shared" si="13"/>
        <v>1.0146693187468923</v>
      </c>
      <c r="AZ21" s="79">
        <f t="shared" si="14"/>
        <v>1.0071569595261598</v>
      </c>
      <c r="BA21" s="137">
        <f t="shared" si="15"/>
        <v>1.1367688022284124</v>
      </c>
      <c r="BB21" s="149">
        <v>15</v>
      </c>
      <c r="BC21" s="151" t="s">
        <v>81</v>
      </c>
      <c r="BD21" s="149" t="s">
        <v>27</v>
      </c>
      <c r="BE21" s="133">
        <v>57.55</v>
      </c>
      <c r="BF21" s="134">
        <v>64.7</v>
      </c>
      <c r="BG21" s="135">
        <v>63.7</v>
      </c>
      <c r="BH21" s="251">
        <v>65.2</v>
      </c>
      <c r="BI21" s="128">
        <f t="shared" si="50"/>
        <v>1.0235478806907379</v>
      </c>
      <c r="BJ21" s="154">
        <f t="shared" si="51"/>
        <v>1.0077279752704791</v>
      </c>
      <c r="BK21" s="155">
        <f t="shared" si="52"/>
        <v>1.1329278887923546</v>
      </c>
      <c r="BL21" s="98">
        <v>47.86</v>
      </c>
      <c r="BM21" s="140">
        <v>47.86</v>
      </c>
      <c r="BN21" s="126">
        <v>48</v>
      </c>
      <c r="BO21" s="127">
        <v>48</v>
      </c>
      <c r="BP21" s="94">
        <f t="shared" si="16"/>
        <v>1</v>
      </c>
      <c r="BQ21" s="94">
        <f t="shared" si="17"/>
        <v>1.0029251984956122</v>
      </c>
      <c r="BR21" s="97">
        <f t="shared" si="18"/>
        <v>1.0029251984956122</v>
      </c>
      <c r="BS21" s="133">
        <v>54.632999999999996</v>
      </c>
      <c r="BT21" s="134">
        <v>63.6875</v>
      </c>
      <c r="BU21" s="135">
        <v>64.45</v>
      </c>
      <c r="BV21" s="251">
        <v>64.95</v>
      </c>
      <c r="BW21" s="94">
        <f t="shared" si="53"/>
        <v>1.0077579519006983</v>
      </c>
      <c r="BX21" s="94">
        <f t="shared" si="54"/>
        <v>1.0198233562315997</v>
      </c>
      <c r="BY21" s="97">
        <f t="shared" si="55"/>
        <v>1.1888419087364781</v>
      </c>
      <c r="BZ21" s="153">
        <v>15</v>
      </c>
      <c r="CA21" s="150" t="s">
        <v>81</v>
      </c>
      <c r="CB21" s="149" t="s">
        <v>27</v>
      </c>
      <c r="CC21" s="98">
        <v>42.770384615384614</v>
      </c>
      <c r="CD21" s="140">
        <v>45.903846153846153</v>
      </c>
      <c r="CE21" s="126">
        <v>45.903846153846153</v>
      </c>
      <c r="CF21" s="127">
        <v>45.903846153846153</v>
      </c>
      <c r="CG21" s="141">
        <f t="shared" si="22"/>
        <v>1</v>
      </c>
      <c r="CH21" s="94">
        <f t="shared" si="23"/>
        <v>1</v>
      </c>
      <c r="CI21" s="97">
        <f t="shared" si="24"/>
        <v>1.0732624119852883</v>
      </c>
      <c r="CJ21" s="98">
        <v>53.3</v>
      </c>
      <c r="CK21" s="140">
        <v>52.7</v>
      </c>
      <c r="CL21" s="126">
        <v>51.4</v>
      </c>
      <c r="CM21" s="127">
        <v>51.4</v>
      </c>
      <c r="CN21" s="128">
        <f t="shared" si="56"/>
        <v>1</v>
      </c>
      <c r="CO21" s="94">
        <f t="shared" si="57"/>
        <v>0.97533206831119534</v>
      </c>
      <c r="CP21" s="97">
        <f t="shared" si="58"/>
        <v>0.96435272045028142</v>
      </c>
      <c r="CQ21" s="142">
        <v>43.892857142857146</v>
      </c>
      <c r="CR21" s="143">
        <v>35.685714285714283</v>
      </c>
      <c r="CS21" s="144">
        <v>35.733333333333327</v>
      </c>
      <c r="CT21" s="265">
        <v>35.733333333333327</v>
      </c>
      <c r="CU21" s="128">
        <f t="shared" si="25"/>
        <v>1</v>
      </c>
      <c r="CV21" s="128">
        <f t="shared" si="26"/>
        <v>1.0013344008540164</v>
      </c>
      <c r="CW21" s="132">
        <f t="shared" si="27"/>
        <v>0.81410360726878206</v>
      </c>
      <c r="CX21" s="149">
        <v>15</v>
      </c>
      <c r="CY21" s="150" t="s">
        <v>81</v>
      </c>
      <c r="CZ21" s="153" t="s">
        <v>27</v>
      </c>
      <c r="DA21" s="133">
        <v>45.725999999999999</v>
      </c>
      <c r="DB21" s="146">
        <v>47.207333333333331</v>
      </c>
      <c r="DC21" s="135">
        <v>46.251333333333335</v>
      </c>
      <c r="DD21" s="252">
        <v>54.160000000000004</v>
      </c>
      <c r="DE21" s="128">
        <f t="shared" si="28"/>
        <v>1.1709932686625251</v>
      </c>
      <c r="DF21" s="128">
        <f t="shared" si="29"/>
        <v>1.1472793774978465</v>
      </c>
      <c r="DG21" s="97">
        <f t="shared" si="30"/>
        <v>1.1844464855880681</v>
      </c>
      <c r="DH21" s="133">
        <v>50.43</v>
      </c>
      <c r="DI21" s="134">
        <v>58.58</v>
      </c>
      <c r="DJ21" s="135">
        <v>58.89</v>
      </c>
      <c r="DK21" s="252">
        <v>57.2</v>
      </c>
      <c r="DL21" s="128">
        <f t="shared" si="31"/>
        <v>0.97130242825607072</v>
      </c>
      <c r="DM21" s="79">
        <f t="shared" si="32"/>
        <v>0.97644247183339028</v>
      </c>
      <c r="DN21" s="97">
        <f t="shared" si="33"/>
        <v>1.1342454887963513</v>
      </c>
      <c r="DO21" s="108">
        <v>65.895833333333329</v>
      </c>
      <c r="DP21" s="109">
        <v>66.260869565217391</v>
      </c>
      <c r="DQ21" s="92">
        <v>66.934782608695656</v>
      </c>
      <c r="DR21" s="267">
        <v>66.934782608695656</v>
      </c>
      <c r="DS21" s="94">
        <f t="shared" si="34"/>
        <v>1</v>
      </c>
      <c r="DT21" s="94">
        <f t="shared" si="35"/>
        <v>1.0101706036745408</v>
      </c>
      <c r="DU21" s="97">
        <f t="shared" si="36"/>
        <v>1.015766539746251</v>
      </c>
      <c r="DV21" s="112"/>
      <c r="DW21" s="113" t="s">
        <v>81</v>
      </c>
      <c r="DX21" s="114">
        <f t="shared" si="37"/>
        <v>1.1078140454995111E-2</v>
      </c>
      <c r="DY21" s="115">
        <f t="shared" si="38"/>
        <v>1.0079051383399262E-2</v>
      </c>
      <c r="DZ21" s="116">
        <f t="shared" si="39"/>
        <v>5.555555555555558E-2</v>
      </c>
      <c r="EA21" s="117">
        <f t="shared" si="40"/>
        <v>0.56000000000000227</v>
      </c>
      <c r="EB21" s="118">
        <f t="shared" si="41"/>
        <v>0.50999999999999801</v>
      </c>
      <c r="EC21" s="119">
        <f t="shared" si="42"/>
        <v>2.6899999999999977</v>
      </c>
    </row>
    <row r="22" spans="1:135" s="20" customFormat="1" x14ac:dyDescent="0.25">
      <c r="A22" s="149">
        <v>16</v>
      </c>
      <c r="B22" s="150" t="s">
        <v>61</v>
      </c>
      <c r="C22" s="159" t="s">
        <v>27</v>
      </c>
      <c r="D22" s="122">
        <v>59.63</v>
      </c>
      <c r="E22" s="123">
        <v>61.99</v>
      </c>
      <c r="F22" s="124">
        <v>62.14</v>
      </c>
      <c r="G22" s="55">
        <f t="shared" si="0"/>
        <v>61.97</v>
      </c>
      <c r="H22" s="55">
        <v>5.5249999999999995</v>
      </c>
      <c r="I22" s="55">
        <f t="shared" si="43"/>
        <v>342.38424999999995</v>
      </c>
      <c r="J22" s="55">
        <f t="shared" si="44"/>
        <v>343.32349999999997</v>
      </c>
      <c r="K22" s="55">
        <f t="shared" si="45"/>
        <v>342.49474999999995</v>
      </c>
      <c r="L22" s="55">
        <f t="shared" si="46"/>
        <v>329.45574999999997</v>
      </c>
      <c r="M22" s="94">
        <f t="shared" si="1"/>
        <v>0.99726424203411645</v>
      </c>
      <c r="N22" s="94">
        <f t="shared" si="2"/>
        <v>0.99967736731730916</v>
      </c>
      <c r="O22" s="97">
        <f t="shared" si="3"/>
        <v>1.0392419922857621</v>
      </c>
      <c r="P22" s="98">
        <v>58.675833333333337</v>
      </c>
      <c r="Q22" s="125">
        <v>59.170833333333341</v>
      </c>
      <c r="R22" s="126">
        <v>60.421666666666674</v>
      </c>
      <c r="S22" s="127">
        <v>60.42</v>
      </c>
      <c r="T22" s="128">
        <f>S22/R22</f>
        <v>0.99997241607591092</v>
      </c>
      <c r="U22" s="128">
        <f t="shared" si="48"/>
        <v>1.0211111893528624</v>
      </c>
      <c r="V22" s="97">
        <f t="shared" si="49"/>
        <v>1.0297254690318274</v>
      </c>
      <c r="W22" s="129">
        <v>61.106666666666655</v>
      </c>
      <c r="X22" s="130">
        <v>65.232857142857142</v>
      </c>
      <c r="Y22" s="131">
        <v>65.232857142857142</v>
      </c>
      <c r="Z22" s="271">
        <v>65.232857142857142</v>
      </c>
      <c r="AA22" s="128">
        <f t="shared" si="4"/>
        <v>1</v>
      </c>
      <c r="AB22" s="128">
        <f t="shared" si="5"/>
        <v>1</v>
      </c>
      <c r="AC22" s="132">
        <f t="shared" si="6"/>
        <v>1.0675243913843087</v>
      </c>
      <c r="AD22" s="120">
        <v>16</v>
      </c>
      <c r="AE22" s="150" t="s">
        <v>61</v>
      </c>
      <c r="AF22" s="153" t="s">
        <v>27</v>
      </c>
      <c r="AG22" s="133">
        <v>59.450714285714284</v>
      </c>
      <c r="AH22" s="134">
        <v>61.386428571428574</v>
      </c>
      <c r="AI22" s="135">
        <v>61.386428571428574</v>
      </c>
      <c r="AJ22" s="251">
        <v>61.386428571428574</v>
      </c>
      <c r="AK22" s="136">
        <f t="shared" si="7"/>
        <v>1</v>
      </c>
      <c r="AL22" s="79">
        <f t="shared" si="8"/>
        <v>1</v>
      </c>
      <c r="AM22" s="137">
        <f t="shared" si="9"/>
        <v>1.0325599836599344</v>
      </c>
      <c r="AN22" s="133">
        <v>69.101428571428571</v>
      </c>
      <c r="AO22" s="134">
        <v>70.244285714285724</v>
      </c>
      <c r="AP22" s="78">
        <v>70.244285714285724</v>
      </c>
      <c r="AQ22" s="251">
        <v>70.244285714285724</v>
      </c>
      <c r="AR22" s="160">
        <f t="shared" si="10"/>
        <v>1</v>
      </c>
      <c r="AS22" s="79">
        <f t="shared" si="11"/>
        <v>1</v>
      </c>
      <c r="AT22" s="137">
        <f t="shared" si="12"/>
        <v>1.0165388352525275</v>
      </c>
      <c r="AU22" s="138">
        <v>52.32</v>
      </c>
      <c r="AV22" s="134">
        <v>55.01</v>
      </c>
      <c r="AW22" s="135">
        <v>55.01</v>
      </c>
      <c r="AX22" s="251">
        <v>55.01</v>
      </c>
      <c r="AY22" s="136">
        <f t="shared" si="13"/>
        <v>1</v>
      </c>
      <c r="AZ22" s="79">
        <f t="shared" si="14"/>
        <v>1</v>
      </c>
      <c r="BA22" s="137">
        <f t="shared" si="15"/>
        <v>1.0514143730886849</v>
      </c>
      <c r="BB22" s="149">
        <v>16</v>
      </c>
      <c r="BC22" s="151" t="s">
        <v>61</v>
      </c>
      <c r="BD22" s="149" t="s">
        <v>27</v>
      </c>
      <c r="BE22" s="133">
        <v>50.19</v>
      </c>
      <c r="BF22" s="134">
        <v>58.95</v>
      </c>
      <c r="BG22" s="135">
        <v>58.95</v>
      </c>
      <c r="BH22" s="251">
        <v>58.95</v>
      </c>
      <c r="BI22" s="128">
        <f>BH22/BG22</f>
        <v>1</v>
      </c>
      <c r="BJ22" s="154">
        <f>BH22/BF22</f>
        <v>1</v>
      </c>
      <c r="BK22" s="155">
        <f>BH22/BE22</f>
        <v>1.174536760310819</v>
      </c>
      <c r="BL22" s="98">
        <v>59.89</v>
      </c>
      <c r="BM22" s="140">
        <v>64.67</v>
      </c>
      <c r="BN22" s="126">
        <v>64.67</v>
      </c>
      <c r="BO22" s="127">
        <v>64.67</v>
      </c>
      <c r="BP22" s="154">
        <f>BO22/BN22</f>
        <v>1</v>
      </c>
      <c r="BQ22" s="94">
        <f t="shared" si="17"/>
        <v>1</v>
      </c>
      <c r="BR22" s="97">
        <f t="shared" si="18"/>
        <v>1.0798129904825513</v>
      </c>
      <c r="BS22" s="133">
        <v>57.14</v>
      </c>
      <c r="BT22" s="134">
        <v>58.57</v>
      </c>
      <c r="BU22" s="135">
        <v>58.57</v>
      </c>
      <c r="BV22" s="251">
        <v>58.57</v>
      </c>
      <c r="BW22" s="94">
        <f t="shared" si="53"/>
        <v>1</v>
      </c>
      <c r="BX22" s="94">
        <f t="shared" si="54"/>
        <v>1</v>
      </c>
      <c r="BY22" s="97">
        <f t="shared" si="55"/>
        <v>1.0250262513125656</v>
      </c>
      <c r="BZ22" s="153">
        <v>16</v>
      </c>
      <c r="CA22" s="150" t="s">
        <v>61</v>
      </c>
      <c r="CB22" s="149" t="s">
        <v>27</v>
      </c>
      <c r="CC22" s="98">
        <v>66.3</v>
      </c>
      <c r="CD22" s="140">
        <v>67.76166666666667</v>
      </c>
      <c r="CE22" s="126">
        <v>67.76166666666667</v>
      </c>
      <c r="CF22" s="152">
        <v>67.76166666666667</v>
      </c>
      <c r="CG22" s="141">
        <f t="shared" ref="CG22" si="65">CF22/CE22</f>
        <v>1</v>
      </c>
      <c r="CH22" s="94">
        <f t="shared" ref="CH22" si="66">CF22/CD22</f>
        <v>1</v>
      </c>
      <c r="CI22" s="97">
        <f t="shared" ref="CI22:CI33" si="67">CF22/CC22</f>
        <v>1.0220462543991957</v>
      </c>
      <c r="CJ22" s="98">
        <v>58.18</v>
      </c>
      <c r="CK22" s="140">
        <v>58.18</v>
      </c>
      <c r="CL22" s="126">
        <v>58.18</v>
      </c>
      <c r="CM22" s="127">
        <v>56.153333333333336</v>
      </c>
      <c r="CN22" s="161">
        <f t="shared" si="56"/>
        <v>0.96516557809098202</v>
      </c>
      <c r="CO22" s="94">
        <f t="shared" si="57"/>
        <v>0.96516557809098202</v>
      </c>
      <c r="CP22" s="97">
        <f t="shared" si="58"/>
        <v>0.96516557809098202</v>
      </c>
      <c r="CQ22" s="142">
        <v>63.283333333333339</v>
      </c>
      <c r="CR22" s="143">
        <v>58.356666666666676</v>
      </c>
      <c r="CS22" s="144">
        <v>58.356666666666676</v>
      </c>
      <c r="CT22" s="265">
        <v>58.356666666666676</v>
      </c>
      <c r="CU22" s="161">
        <f t="shared" si="25"/>
        <v>1</v>
      </c>
      <c r="CV22" s="128">
        <f t="shared" si="26"/>
        <v>1</v>
      </c>
      <c r="CW22" s="132">
        <f t="shared" si="27"/>
        <v>0.92214906505135641</v>
      </c>
      <c r="CX22" s="149">
        <v>16</v>
      </c>
      <c r="CY22" s="150" t="s">
        <v>61</v>
      </c>
      <c r="CZ22" s="153" t="s">
        <v>27</v>
      </c>
      <c r="DA22" s="133">
        <v>72.709999999999994</v>
      </c>
      <c r="DB22" s="146">
        <v>74.885999999999996</v>
      </c>
      <c r="DC22" s="135">
        <v>74.885999999999996</v>
      </c>
      <c r="DD22" s="252">
        <v>74.885999999999996</v>
      </c>
      <c r="DE22" s="128">
        <f t="shared" si="28"/>
        <v>1</v>
      </c>
      <c r="DF22" s="128">
        <f t="shared" si="29"/>
        <v>1</v>
      </c>
      <c r="DG22" s="97">
        <f t="shared" si="30"/>
        <v>1.029927107688076</v>
      </c>
      <c r="DH22" s="133">
        <v>55.64</v>
      </c>
      <c r="DI22" s="134">
        <v>63.01</v>
      </c>
      <c r="DJ22" s="135">
        <v>63.01</v>
      </c>
      <c r="DK22" s="252">
        <v>63.01</v>
      </c>
      <c r="DL22" s="128">
        <f>DK22/DJ22</f>
        <v>1</v>
      </c>
      <c r="DM22" s="79">
        <f>DK22/DI22</f>
        <v>1</v>
      </c>
      <c r="DN22" s="97">
        <f>DK22/DH22</f>
        <v>1.1324586628324946</v>
      </c>
      <c r="DO22" s="108">
        <v>50.778888888888886</v>
      </c>
      <c r="DP22" s="109">
        <v>52.484000000000002</v>
      </c>
      <c r="DQ22" s="92">
        <v>53.234000000000002</v>
      </c>
      <c r="DR22" s="267">
        <v>52.984000000000002</v>
      </c>
      <c r="DS22" s="94">
        <f t="shared" si="34"/>
        <v>0.99530375324041032</v>
      </c>
      <c r="DT22" s="94">
        <f t="shared" si="35"/>
        <v>1.0095267129029799</v>
      </c>
      <c r="DU22" s="97">
        <f t="shared" si="36"/>
        <v>1.0434257456073173</v>
      </c>
      <c r="DV22" s="112"/>
      <c r="DW22" s="113" t="s">
        <v>61</v>
      </c>
      <c r="DX22" s="114">
        <f t="shared" si="37"/>
        <v>-2.7357579658835451E-3</v>
      </c>
      <c r="DY22" s="115">
        <f t="shared" si="38"/>
        <v>-3.2263268269083767E-4</v>
      </c>
      <c r="DZ22" s="116">
        <f t="shared" si="39"/>
        <v>3.9241992285762084E-2</v>
      </c>
      <c r="EA22" s="117">
        <f t="shared" si="40"/>
        <v>-0.17000000000000171</v>
      </c>
      <c r="EB22" s="118">
        <f t="shared" si="41"/>
        <v>-2.0000000000003126E-2</v>
      </c>
      <c r="EC22" s="119">
        <f t="shared" si="42"/>
        <v>2.3399999999999963</v>
      </c>
    </row>
    <row r="23" spans="1:135" s="20" customFormat="1" x14ac:dyDescent="0.25">
      <c r="A23" s="149">
        <v>17</v>
      </c>
      <c r="B23" s="150" t="s">
        <v>82</v>
      </c>
      <c r="C23" s="159" t="s">
        <v>27</v>
      </c>
      <c r="D23" s="122">
        <v>57.18</v>
      </c>
      <c r="E23" s="123">
        <v>58.89</v>
      </c>
      <c r="F23" s="124">
        <v>58.95</v>
      </c>
      <c r="G23" s="55">
        <f t="shared" si="0"/>
        <v>58.74</v>
      </c>
      <c r="H23" s="55">
        <v>5.5249999999999995</v>
      </c>
      <c r="I23" s="55">
        <f t="shared" si="43"/>
        <v>324.5385</v>
      </c>
      <c r="J23" s="55">
        <f t="shared" si="44"/>
        <v>325.69874999999996</v>
      </c>
      <c r="K23" s="55">
        <f t="shared" si="45"/>
        <v>325.36724999999996</v>
      </c>
      <c r="L23" s="55">
        <f t="shared" si="46"/>
        <v>315.91949999999997</v>
      </c>
      <c r="M23" s="94">
        <f t="shared" si="1"/>
        <v>0.9964376590330789</v>
      </c>
      <c r="N23" s="94">
        <f t="shared" si="2"/>
        <v>0.99745287824758022</v>
      </c>
      <c r="O23" s="97">
        <f t="shared" si="3"/>
        <v>1.0272822665267576</v>
      </c>
      <c r="P23" s="98"/>
      <c r="Q23" s="125"/>
      <c r="R23" s="162"/>
      <c r="S23" s="163"/>
      <c r="T23" s="128"/>
      <c r="U23" s="128"/>
      <c r="V23" s="97"/>
      <c r="W23" s="129"/>
      <c r="X23" s="130"/>
      <c r="Y23" s="131"/>
      <c r="Z23" s="271"/>
      <c r="AA23" s="128"/>
      <c r="AB23" s="128"/>
      <c r="AC23" s="132"/>
      <c r="AD23" s="164">
        <v>17</v>
      </c>
      <c r="AE23" s="150" t="s">
        <v>82</v>
      </c>
      <c r="AF23" s="153" t="s">
        <v>27</v>
      </c>
      <c r="AG23" s="133"/>
      <c r="AH23" s="134"/>
      <c r="AI23" s="156"/>
      <c r="AJ23" s="259"/>
      <c r="AK23" s="136"/>
      <c r="AL23" s="79"/>
      <c r="AM23" s="137"/>
      <c r="AN23" s="133">
        <v>68.39500000000001</v>
      </c>
      <c r="AO23" s="134">
        <v>69.64500000000001</v>
      </c>
      <c r="AP23" s="78">
        <v>69.64500000000001</v>
      </c>
      <c r="AQ23" s="252">
        <v>69.64500000000001</v>
      </c>
      <c r="AR23" s="79">
        <f t="shared" si="10"/>
        <v>1</v>
      </c>
      <c r="AS23" s="79">
        <f t="shared" si="11"/>
        <v>1</v>
      </c>
      <c r="AT23" s="137">
        <f t="shared" si="12"/>
        <v>1.0182761897799546</v>
      </c>
      <c r="AU23" s="138"/>
      <c r="AV23" s="134"/>
      <c r="AW23" s="156"/>
      <c r="AX23" s="258"/>
      <c r="AY23" s="136"/>
      <c r="AZ23" s="79"/>
      <c r="BA23" s="137"/>
      <c r="BB23" s="149">
        <v>17</v>
      </c>
      <c r="BC23" s="151" t="s">
        <v>82</v>
      </c>
      <c r="BD23" s="149" t="s">
        <v>27</v>
      </c>
      <c r="BE23" s="133">
        <v>52.67</v>
      </c>
      <c r="BF23" s="134">
        <v>60.12</v>
      </c>
      <c r="BG23" s="135">
        <v>60.12</v>
      </c>
      <c r="BH23" s="251">
        <v>60.12</v>
      </c>
      <c r="BI23" s="128">
        <f t="shared" si="50"/>
        <v>1</v>
      </c>
      <c r="BJ23" s="154">
        <f t="shared" si="51"/>
        <v>1</v>
      </c>
      <c r="BK23" s="155">
        <f t="shared" si="52"/>
        <v>1.1414467438769698</v>
      </c>
      <c r="BL23" s="133">
        <v>56.86</v>
      </c>
      <c r="BM23" s="146">
        <v>57.86</v>
      </c>
      <c r="BN23" s="135">
        <v>57.86</v>
      </c>
      <c r="BO23" s="252">
        <v>57.86</v>
      </c>
      <c r="BP23" s="94">
        <f t="shared" si="16"/>
        <v>1</v>
      </c>
      <c r="BQ23" s="94">
        <f t="shared" si="17"/>
        <v>1</v>
      </c>
      <c r="BR23" s="97">
        <f t="shared" si="18"/>
        <v>1.0175870559268378</v>
      </c>
      <c r="BS23" s="133">
        <v>50.622500000000002</v>
      </c>
      <c r="BT23" s="134">
        <v>51.732500000000002</v>
      </c>
      <c r="BU23" s="135">
        <v>51.732500000000002</v>
      </c>
      <c r="BV23" s="251">
        <v>51.732500000000002</v>
      </c>
      <c r="BW23" s="94">
        <f t="shared" si="53"/>
        <v>1</v>
      </c>
      <c r="BX23" s="94">
        <f t="shared" si="54"/>
        <v>1</v>
      </c>
      <c r="BY23" s="97">
        <f t="shared" si="55"/>
        <v>1.0219270087411725</v>
      </c>
      <c r="BZ23" s="153">
        <v>17</v>
      </c>
      <c r="CA23" s="150" t="s">
        <v>82</v>
      </c>
      <c r="CB23" s="149" t="s">
        <v>27</v>
      </c>
      <c r="CC23" s="98"/>
      <c r="CD23" s="140"/>
      <c r="CE23" s="162"/>
      <c r="CF23" s="163"/>
      <c r="CG23" s="141"/>
      <c r="CH23" s="94"/>
      <c r="CI23" s="97"/>
      <c r="CJ23" s="98">
        <v>57.855000000000004</v>
      </c>
      <c r="CK23" s="140">
        <v>57.86</v>
      </c>
      <c r="CL23" s="126">
        <v>57.855000000000004</v>
      </c>
      <c r="CM23" s="127">
        <v>55.943333333333328</v>
      </c>
      <c r="CN23" s="161">
        <f t="shared" si="56"/>
        <v>0.96695762394491958</v>
      </c>
      <c r="CO23" s="94">
        <f t="shared" si="57"/>
        <v>0.96687406383223862</v>
      </c>
      <c r="CP23" s="97">
        <f t="shared" si="58"/>
        <v>0.96695762394491958</v>
      </c>
      <c r="CQ23" s="142">
        <v>54.403333333333336</v>
      </c>
      <c r="CR23" s="143">
        <v>54.279999999999994</v>
      </c>
      <c r="CS23" s="144">
        <v>54.353333333333332</v>
      </c>
      <c r="CT23" s="264">
        <v>54.353333333333332</v>
      </c>
      <c r="CU23" s="128">
        <f t="shared" si="25"/>
        <v>1</v>
      </c>
      <c r="CV23" s="128">
        <f t="shared" si="26"/>
        <v>1.0013510194055515</v>
      </c>
      <c r="CW23" s="132">
        <f t="shared" si="27"/>
        <v>0.99908093866797365</v>
      </c>
      <c r="CX23" s="149">
        <v>17</v>
      </c>
      <c r="CY23" s="150" t="s">
        <v>82</v>
      </c>
      <c r="CZ23" s="153" t="s">
        <v>27</v>
      </c>
      <c r="DA23" s="165">
        <v>67.213999999999999</v>
      </c>
      <c r="DB23" s="166">
        <v>66.010000000000005</v>
      </c>
      <c r="DC23" s="135">
        <v>66.010000000000005</v>
      </c>
      <c r="DD23" s="252">
        <v>66.010000000000005</v>
      </c>
      <c r="DE23" s="128">
        <f t="shared" si="28"/>
        <v>1</v>
      </c>
      <c r="DF23" s="128">
        <f t="shared" si="29"/>
        <v>1</v>
      </c>
      <c r="DG23" s="97">
        <f t="shared" si="30"/>
        <v>0.9820870651947512</v>
      </c>
      <c r="DH23" s="133">
        <v>53.73</v>
      </c>
      <c r="DI23" s="134">
        <v>60.43</v>
      </c>
      <c r="DJ23" s="135">
        <v>60.43</v>
      </c>
      <c r="DK23" s="252">
        <v>60.43</v>
      </c>
      <c r="DL23" s="128">
        <f>DK23/DJ23</f>
        <v>1</v>
      </c>
      <c r="DM23" s="79">
        <f>DK23/DI23</f>
        <v>1</v>
      </c>
      <c r="DN23" s="97">
        <f>DK23/DH23</f>
        <v>1.1246975618834916</v>
      </c>
      <c r="DO23" s="167">
        <v>52.88</v>
      </c>
      <c r="DP23" s="166">
        <v>52.094999999999999</v>
      </c>
      <c r="DQ23" s="168">
        <v>52.578333333333326</v>
      </c>
      <c r="DR23" s="268">
        <v>52.578333333333326</v>
      </c>
      <c r="DS23" s="94">
        <f t="shared" si="34"/>
        <v>1</v>
      </c>
      <c r="DT23" s="94">
        <f t="shared" si="35"/>
        <v>1.009277921745529</v>
      </c>
      <c r="DU23" s="97">
        <f t="shared" si="36"/>
        <v>0.99429525970751365</v>
      </c>
      <c r="DV23" s="112"/>
      <c r="DW23" s="113" t="s">
        <v>82</v>
      </c>
      <c r="DX23" s="114">
        <f t="shared" si="37"/>
        <v>-3.5623409669210959E-3</v>
      </c>
      <c r="DY23" s="115">
        <f t="shared" si="38"/>
        <v>-2.5471217524197787E-3</v>
      </c>
      <c r="DZ23" s="116">
        <f t="shared" si="39"/>
        <v>2.7282266526757581E-2</v>
      </c>
      <c r="EA23" s="117">
        <f t="shared" si="40"/>
        <v>-0.21000000000000085</v>
      </c>
      <c r="EB23" s="118">
        <f t="shared" si="41"/>
        <v>-0.14999999999999858</v>
      </c>
      <c r="EC23" s="119">
        <f t="shared" si="42"/>
        <v>1.5600000000000023</v>
      </c>
    </row>
    <row r="24" spans="1:135" s="20" customFormat="1" x14ac:dyDescent="0.25">
      <c r="A24" s="120">
        <v>18</v>
      </c>
      <c r="B24" s="121" t="s">
        <v>83</v>
      </c>
      <c r="C24" s="159" t="s">
        <v>27</v>
      </c>
      <c r="D24" s="122">
        <v>53.06</v>
      </c>
      <c r="E24" s="123">
        <v>55.35</v>
      </c>
      <c r="F24" s="124">
        <v>55.35</v>
      </c>
      <c r="G24" s="55">
        <f t="shared" si="0"/>
        <v>55.35</v>
      </c>
      <c r="H24" s="55"/>
      <c r="I24" s="55">
        <f t="shared" si="43"/>
        <v>0</v>
      </c>
      <c r="J24" s="55">
        <f t="shared" si="44"/>
        <v>0</v>
      </c>
      <c r="K24" s="55">
        <f t="shared" si="45"/>
        <v>0</v>
      </c>
      <c r="L24" s="55">
        <f t="shared" si="46"/>
        <v>0</v>
      </c>
      <c r="M24" s="154">
        <f t="shared" si="1"/>
        <v>1</v>
      </c>
      <c r="N24" s="94">
        <f t="shared" si="2"/>
        <v>1</v>
      </c>
      <c r="O24" s="97">
        <f t="shared" si="3"/>
        <v>1.0431586882774218</v>
      </c>
      <c r="P24" s="138"/>
      <c r="Q24" s="146"/>
      <c r="R24" s="169"/>
      <c r="S24" s="257"/>
      <c r="T24" s="128"/>
      <c r="U24" s="128"/>
      <c r="V24" s="97"/>
      <c r="W24" s="129"/>
      <c r="X24" s="130"/>
      <c r="Y24" s="131"/>
      <c r="Z24" s="271"/>
      <c r="AA24" s="128"/>
      <c r="AB24" s="128"/>
      <c r="AC24" s="132"/>
      <c r="AD24" s="120">
        <v>18</v>
      </c>
      <c r="AE24" s="121" t="s">
        <v>83</v>
      </c>
      <c r="AF24" s="145" t="s">
        <v>27</v>
      </c>
      <c r="AG24" s="133"/>
      <c r="AH24" s="134"/>
      <c r="AI24" s="156"/>
      <c r="AJ24" s="259"/>
      <c r="AK24" s="136"/>
      <c r="AL24" s="79"/>
      <c r="AM24" s="137"/>
      <c r="AN24" s="170">
        <v>50</v>
      </c>
      <c r="AO24" s="171">
        <v>50</v>
      </c>
      <c r="AP24" s="78">
        <v>50</v>
      </c>
      <c r="AQ24" s="252">
        <v>50</v>
      </c>
      <c r="AR24" s="79">
        <f t="shared" si="10"/>
        <v>1</v>
      </c>
      <c r="AS24" s="79">
        <f t="shared" si="11"/>
        <v>1</v>
      </c>
      <c r="AT24" s="137">
        <f t="shared" si="12"/>
        <v>1</v>
      </c>
      <c r="AU24" s="138"/>
      <c r="AV24" s="134"/>
      <c r="AW24" s="156"/>
      <c r="AX24" s="259"/>
      <c r="AY24" s="136"/>
      <c r="AZ24" s="79"/>
      <c r="BA24" s="137"/>
      <c r="BB24" s="120">
        <v>18</v>
      </c>
      <c r="BC24" s="139" t="s">
        <v>83</v>
      </c>
      <c r="BD24" s="120" t="s">
        <v>27</v>
      </c>
      <c r="BE24" s="133">
        <v>57.65</v>
      </c>
      <c r="BF24" s="134">
        <v>62.75</v>
      </c>
      <c r="BG24" s="135">
        <v>62.75</v>
      </c>
      <c r="BH24" s="251">
        <v>62.75</v>
      </c>
      <c r="BI24" s="128">
        <f t="shared" si="50"/>
        <v>1</v>
      </c>
      <c r="BJ24" s="154">
        <f t="shared" si="51"/>
        <v>1</v>
      </c>
      <c r="BK24" s="155">
        <f t="shared" si="52"/>
        <v>1.0884648742411103</v>
      </c>
      <c r="BL24" s="98">
        <v>52</v>
      </c>
      <c r="BM24" s="140">
        <v>52</v>
      </c>
      <c r="BN24" s="126">
        <v>52</v>
      </c>
      <c r="BO24" s="127">
        <v>52</v>
      </c>
      <c r="BP24" s="94">
        <f t="shared" si="16"/>
        <v>1</v>
      </c>
      <c r="BQ24" s="94">
        <f t="shared" si="17"/>
        <v>1</v>
      </c>
      <c r="BR24" s="97">
        <f t="shared" si="18"/>
        <v>1</v>
      </c>
      <c r="BS24" s="133"/>
      <c r="BT24" s="134"/>
      <c r="BU24" s="156"/>
      <c r="BV24" s="258"/>
      <c r="BW24" s="94"/>
      <c r="BX24" s="94"/>
      <c r="BY24" s="97"/>
      <c r="BZ24" s="145">
        <v>18</v>
      </c>
      <c r="CA24" s="121" t="s">
        <v>83</v>
      </c>
      <c r="CB24" s="120" t="s">
        <v>27</v>
      </c>
      <c r="CC24" s="98"/>
      <c r="CD24" s="140"/>
      <c r="CE24" s="162"/>
      <c r="CF24" s="163"/>
      <c r="CG24" s="141"/>
      <c r="CH24" s="94"/>
      <c r="CI24" s="97"/>
      <c r="CJ24" s="133"/>
      <c r="CK24" s="146"/>
      <c r="CL24" s="156"/>
      <c r="CM24" s="259"/>
      <c r="CN24" s="128"/>
      <c r="CO24" s="94"/>
      <c r="CP24" s="97"/>
      <c r="CQ24" s="142"/>
      <c r="CR24" s="143"/>
      <c r="CS24" s="172"/>
      <c r="CT24" s="266"/>
      <c r="CU24" s="128"/>
      <c r="CV24" s="128"/>
      <c r="CW24" s="132"/>
      <c r="CX24" s="120">
        <v>18</v>
      </c>
      <c r="CY24" s="121" t="s">
        <v>83</v>
      </c>
      <c r="CZ24" s="145" t="s">
        <v>27</v>
      </c>
      <c r="DA24" s="133"/>
      <c r="DB24" s="134"/>
      <c r="DC24" s="135"/>
      <c r="DD24" s="252"/>
      <c r="DE24" s="128"/>
      <c r="DF24" s="128"/>
      <c r="DG24" s="97"/>
      <c r="DH24" s="133">
        <v>52.59</v>
      </c>
      <c r="DI24" s="146">
        <v>56.63</v>
      </c>
      <c r="DJ24" s="135">
        <v>56.63</v>
      </c>
      <c r="DK24" s="252">
        <v>56.63</v>
      </c>
      <c r="DL24" s="128">
        <f>DK24/DJ24</f>
        <v>1</v>
      </c>
      <c r="DM24" s="79">
        <f>DK24/DI24</f>
        <v>1</v>
      </c>
      <c r="DN24" s="97">
        <f>DK24/DH24</f>
        <v>1.0768206883437916</v>
      </c>
      <c r="DO24" s="173"/>
      <c r="DP24" s="134"/>
      <c r="DQ24" s="135"/>
      <c r="DR24" s="251"/>
      <c r="DS24" s="94"/>
      <c r="DT24" s="94"/>
      <c r="DU24" s="97"/>
      <c r="DV24" s="112"/>
      <c r="DW24" s="113" t="s">
        <v>83</v>
      </c>
      <c r="DX24" s="114">
        <f t="shared" si="37"/>
        <v>0</v>
      </c>
      <c r="DY24" s="115">
        <f t="shared" si="38"/>
        <v>0</v>
      </c>
      <c r="DZ24" s="116">
        <f t="shared" si="39"/>
        <v>4.3158688277421753E-2</v>
      </c>
      <c r="EA24" s="117">
        <f t="shared" si="40"/>
        <v>0</v>
      </c>
      <c r="EB24" s="118">
        <f t="shared" si="41"/>
        <v>0</v>
      </c>
      <c r="EC24" s="119">
        <f t="shared" si="42"/>
        <v>2.2899999999999991</v>
      </c>
      <c r="EE24" s="246"/>
    </row>
    <row r="25" spans="1:135" s="20" customFormat="1" x14ac:dyDescent="0.25">
      <c r="A25" s="120">
        <v>19</v>
      </c>
      <c r="B25" s="174" t="s">
        <v>84</v>
      </c>
      <c r="C25" s="149" t="s">
        <v>27</v>
      </c>
      <c r="D25" s="122">
        <v>85.71</v>
      </c>
      <c r="E25" s="123">
        <v>90.97</v>
      </c>
      <c r="F25" s="124">
        <v>92.13</v>
      </c>
      <c r="G25" s="55">
        <f t="shared" si="0"/>
        <v>92.02</v>
      </c>
      <c r="H25" s="55">
        <v>0.30833333333333329</v>
      </c>
      <c r="I25" s="55">
        <f t="shared" si="43"/>
        <v>28.372833333333329</v>
      </c>
      <c r="J25" s="55">
        <f t="shared" si="44"/>
        <v>28.406749999999995</v>
      </c>
      <c r="K25" s="55">
        <f t="shared" si="45"/>
        <v>28.049083333333328</v>
      </c>
      <c r="L25" s="55">
        <f t="shared" si="46"/>
        <v>26.427249999999994</v>
      </c>
      <c r="M25" s="94">
        <f t="shared" si="1"/>
        <v>0.99880603495061326</v>
      </c>
      <c r="N25" s="94">
        <f t="shared" si="2"/>
        <v>1.0115422666813234</v>
      </c>
      <c r="O25" s="97">
        <f t="shared" si="3"/>
        <v>1.0736203476840509</v>
      </c>
      <c r="P25" s="133">
        <v>91.585833333333326</v>
      </c>
      <c r="Q25" s="134">
        <v>101.26833333333333</v>
      </c>
      <c r="R25" s="135">
        <v>101.97583333333334</v>
      </c>
      <c r="S25" s="252">
        <v>101.98</v>
      </c>
      <c r="T25" s="128">
        <f t="shared" si="47"/>
        <v>1.0000408593539318</v>
      </c>
      <c r="U25" s="128">
        <f t="shared" si="48"/>
        <v>1.0070275341090502</v>
      </c>
      <c r="V25" s="97">
        <f t="shared" si="49"/>
        <v>1.1134909875071655</v>
      </c>
      <c r="W25" s="129">
        <v>78.771666666666661</v>
      </c>
      <c r="X25" s="130">
        <v>82.834285714285713</v>
      </c>
      <c r="Y25" s="131">
        <v>82.834285714285713</v>
      </c>
      <c r="Z25" s="271">
        <v>82.834285714285713</v>
      </c>
      <c r="AA25" s="128">
        <f t="shared" ref="AA25:AA33" si="68">Z25/Y25</f>
        <v>1</v>
      </c>
      <c r="AB25" s="128">
        <f t="shared" ref="AB25:AB33" si="69">Z25/X25</f>
        <v>1</v>
      </c>
      <c r="AC25" s="132">
        <f t="shared" ref="AC25:AC33" si="70">Z25/W25</f>
        <v>1.0515746234596075</v>
      </c>
      <c r="AD25" s="149">
        <v>19</v>
      </c>
      <c r="AE25" s="174" t="s">
        <v>84</v>
      </c>
      <c r="AF25" s="153" t="s">
        <v>27</v>
      </c>
      <c r="AG25" s="133">
        <v>83.171428571428578</v>
      </c>
      <c r="AH25" s="134">
        <v>90.23571428571428</v>
      </c>
      <c r="AI25" s="135">
        <v>92.614285714285714</v>
      </c>
      <c r="AJ25" s="251">
        <v>93.614285714285714</v>
      </c>
      <c r="AK25" s="136">
        <f t="shared" ref="AK25:AK33" si="71">AJ25/AI25</f>
        <v>1.0107974703069567</v>
      </c>
      <c r="AL25" s="79">
        <f t="shared" ref="AL25:AL33" si="72">AJ25/AH25</f>
        <v>1.0374416211509538</v>
      </c>
      <c r="AM25" s="137">
        <f t="shared" ref="AM25:AM33" si="73">AJ25/AG25</f>
        <v>1.1255582274132601</v>
      </c>
      <c r="AN25" s="133">
        <v>66.75</v>
      </c>
      <c r="AO25" s="134">
        <v>70.618571428571428</v>
      </c>
      <c r="AP25" s="78">
        <v>70.618571428571428</v>
      </c>
      <c r="AQ25" s="251">
        <v>71.337142857142865</v>
      </c>
      <c r="AR25" s="79">
        <f t="shared" si="10"/>
        <v>1.0101753889102423</v>
      </c>
      <c r="AS25" s="79">
        <f t="shared" si="11"/>
        <v>1.0101753889102423</v>
      </c>
      <c r="AT25" s="137">
        <f t="shared" si="12"/>
        <v>1.0687212413055112</v>
      </c>
      <c r="AU25" s="138">
        <v>74.42</v>
      </c>
      <c r="AV25" s="134">
        <v>86.97</v>
      </c>
      <c r="AW25" s="135">
        <v>90.76</v>
      </c>
      <c r="AX25" s="252">
        <v>88.11</v>
      </c>
      <c r="AY25" s="136">
        <f t="shared" ref="AY25:AY33" si="74">AX25/AW25</f>
        <v>0.97080211546936968</v>
      </c>
      <c r="AZ25" s="79">
        <f t="shared" ref="AZ25:AZ33" si="75">AX25/AV25</f>
        <v>1.0131079682649189</v>
      </c>
      <c r="BA25" s="137">
        <f t="shared" ref="BA25:BA33" si="76">AX25/AU25</f>
        <v>1.1839559258263908</v>
      </c>
      <c r="BB25" s="120">
        <v>19</v>
      </c>
      <c r="BC25" s="175" t="s">
        <v>84</v>
      </c>
      <c r="BD25" s="149" t="s">
        <v>27</v>
      </c>
      <c r="BE25" s="133">
        <v>92</v>
      </c>
      <c r="BF25" s="134">
        <v>100.16</v>
      </c>
      <c r="BG25" s="135">
        <v>103.76</v>
      </c>
      <c r="BH25" s="251">
        <v>103.76</v>
      </c>
      <c r="BI25" s="128">
        <f t="shared" si="50"/>
        <v>1</v>
      </c>
      <c r="BJ25" s="154">
        <f t="shared" si="51"/>
        <v>1.0359424920127795</v>
      </c>
      <c r="BK25" s="155">
        <f t="shared" si="52"/>
        <v>1.1278260869565218</v>
      </c>
      <c r="BL25" s="98">
        <v>91.07</v>
      </c>
      <c r="BM25" s="140">
        <v>95.63</v>
      </c>
      <c r="BN25" s="126">
        <v>101.21</v>
      </c>
      <c r="BO25" s="127">
        <v>101.21</v>
      </c>
      <c r="BP25" s="94">
        <f t="shared" si="16"/>
        <v>1</v>
      </c>
      <c r="BQ25" s="94">
        <f t="shared" si="17"/>
        <v>1.0583498902018196</v>
      </c>
      <c r="BR25" s="97">
        <f t="shared" si="18"/>
        <v>1.1113429230262435</v>
      </c>
      <c r="BS25" s="133">
        <v>119.19090909090909</v>
      </c>
      <c r="BT25" s="134">
        <v>126.47545454545455</v>
      </c>
      <c r="BU25" s="135">
        <v>127.42727272727271</v>
      </c>
      <c r="BV25" s="251">
        <v>129</v>
      </c>
      <c r="BW25" s="94">
        <f t="shared" si="53"/>
        <v>1.0123421559534853</v>
      </c>
      <c r="BX25" s="94">
        <f t="shared" si="54"/>
        <v>1.0199607541528</v>
      </c>
      <c r="BY25" s="97">
        <f t="shared" si="55"/>
        <v>1.0822973076043017</v>
      </c>
      <c r="BZ25" s="145">
        <v>19</v>
      </c>
      <c r="CA25" s="174" t="s">
        <v>84</v>
      </c>
      <c r="CB25" s="153" t="s">
        <v>27</v>
      </c>
      <c r="CC25" s="98">
        <v>64.948333333333338</v>
      </c>
      <c r="CD25" s="140">
        <v>76.23833333333333</v>
      </c>
      <c r="CE25" s="126">
        <v>77.28</v>
      </c>
      <c r="CF25" s="152">
        <v>77.03</v>
      </c>
      <c r="CG25" s="141">
        <f t="shared" ref="CG25:CG33" si="77">CF25/CE25</f>
        <v>0.99676501035196685</v>
      </c>
      <c r="CH25" s="94">
        <f t="shared" ref="CH25:CH33" si="78">CF25/CD25</f>
        <v>1.0103841024856264</v>
      </c>
      <c r="CI25" s="97">
        <f t="shared" si="67"/>
        <v>1.1860196566501577</v>
      </c>
      <c r="CJ25" s="133">
        <v>86.6</v>
      </c>
      <c r="CK25" s="134">
        <v>95.4</v>
      </c>
      <c r="CL25" s="135">
        <v>97.2</v>
      </c>
      <c r="CM25" s="252">
        <v>97.2</v>
      </c>
      <c r="CN25" s="128">
        <f t="shared" si="56"/>
        <v>1</v>
      </c>
      <c r="CO25" s="94">
        <f t="shared" si="57"/>
        <v>1.0188679245283019</v>
      </c>
      <c r="CP25" s="97">
        <f t="shared" si="58"/>
        <v>1.1224018475750579</v>
      </c>
      <c r="CQ25" s="142">
        <v>66.01428571428572</v>
      </c>
      <c r="CR25" s="143">
        <v>76.265714285714267</v>
      </c>
      <c r="CS25" s="144">
        <v>71.38</v>
      </c>
      <c r="CT25" s="264">
        <v>71.796666666666667</v>
      </c>
      <c r="CU25" s="128">
        <f t="shared" ref="CU25:CU33" si="79">CT25/CS25</f>
        <v>1.0058373026991689</v>
      </c>
      <c r="CV25" s="128">
        <f t="shared" ref="CV25:CV33" si="80">CT25/CR25</f>
        <v>0.94140161590429472</v>
      </c>
      <c r="CW25" s="132">
        <f t="shared" ref="CW25:CW33" si="81">CT25/CQ25</f>
        <v>1.0875928731154871</v>
      </c>
      <c r="CX25" s="120">
        <v>19</v>
      </c>
      <c r="CY25" s="174" t="s">
        <v>84</v>
      </c>
      <c r="CZ25" s="153" t="s">
        <v>27</v>
      </c>
      <c r="DA25" s="133">
        <v>97.902000000000001</v>
      </c>
      <c r="DB25" s="134">
        <v>83.815333333333328</v>
      </c>
      <c r="DC25" s="135">
        <v>84.56</v>
      </c>
      <c r="DD25" s="252">
        <v>81.563999999999993</v>
      </c>
      <c r="DE25" s="128">
        <f t="shared" ref="DE25:DE33" si="82">DD25/DC25</f>
        <v>0.96456953642384091</v>
      </c>
      <c r="DF25" s="128">
        <f t="shared" ref="DF25:DF33" si="83">DD25/DB25</f>
        <v>0.97313936193059347</v>
      </c>
      <c r="DG25" s="97">
        <f t="shared" ref="DG25:DG33" si="84">DD25/DA25</f>
        <v>0.83311883311883306</v>
      </c>
      <c r="DH25" s="133">
        <v>85.95</v>
      </c>
      <c r="DI25" s="134">
        <v>88.02</v>
      </c>
      <c r="DJ25" s="135">
        <v>89.31</v>
      </c>
      <c r="DK25" s="252">
        <v>89.9</v>
      </c>
      <c r="DL25" s="128">
        <f t="shared" si="31"/>
        <v>1.0066062031127534</v>
      </c>
      <c r="DM25" s="79">
        <f>DK25/DI25</f>
        <v>1.0213587820949785</v>
      </c>
      <c r="DN25" s="97">
        <f t="shared" si="33"/>
        <v>1.045956951716114</v>
      </c>
      <c r="DO25" s="173">
        <v>101.54541666666667</v>
      </c>
      <c r="DP25" s="134">
        <v>99.619565217391298</v>
      </c>
      <c r="DQ25" s="135">
        <v>98.923913043478265</v>
      </c>
      <c r="DR25" s="251">
        <v>98.923913043478265</v>
      </c>
      <c r="DS25" s="94">
        <f t="shared" ref="DS25:DS33" si="85">DR25/DQ25</f>
        <v>1</v>
      </c>
      <c r="DT25" s="94">
        <f t="shared" ref="DT25:DT33" si="86">DR25/DP25</f>
        <v>0.99301691216584842</v>
      </c>
      <c r="DU25" s="97">
        <f t="shared" ref="DU25:DU33" si="87">DR25/DO25</f>
        <v>0.97418392962240963</v>
      </c>
      <c r="DV25" s="112"/>
      <c r="DW25" s="113" t="s">
        <v>84</v>
      </c>
      <c r="DX25" s="114">
        <f t="shared" si="37"/>
        <v>-1.193965049386736E-3</v>
      </c>
      <c r="DY25" s="115">
        <f t="shared" si="38"/>
        <v>1.154226668132341E-2</v>
      </c>
      <c r="DZ25" s="116">
        <f t="shared" si="39"/>
        <v>7.3620347684050902E-2</v>
      </c>
      <c r="EA25" s="117">
        <f t="shared" si="40"/>
        <v>-0.10999999999999943</v>
      </c>
      <c r="EB25" s="118">
        <f t="shared" si="41"/>
        <v>1.0499999999999972</v>
      </c>
      <c r="EC25" s="119">
        <f t="shared" si="42"/>
        <v>6.3100000000000023</v>
      </c>
    </row>
    <row r="26" spans="1:135" s="20" customFormat="1" x14ac:dyDescent="0.25">
      <c r="A26" s="120">
        <v>20</v>
      </c>
      <c r="B26" s="176" t="s">
        <v>85</v>
      </c>
      <c r="C26" s="120" t="s">
        <v>27</v>
      </c>
      <c r="D26" s="122">
        <v>80.87</v>
      </c>
      <c r="E26" s="123">
        <v>83</v>
      </c>
      <c r="F26" s="124">
        <v>82.47</v>
      </c>
      <c r="G26" s="55">
        <f t="shared" si="0"/>
        <v>82.36</v>
      </c>
      <c r="H26" s="55">
        <v>0.24305555555555555</v>
      </c>
      <c r="I26" s="55">
        <f t="shared" si="43"/>
        <v>20.018055555555556</v>
      </c>
      <c r="J26" s="55">
        <f t="shared" si="44"/>
        <v>20.044791666666665</v>
      </c>
      <c r="K26" s="55">
        <f t="shared" si="45"/>
        <v>20.173611111111111</v>
      </c>
      <c r="L26" s="55">
        <f t="shared" si="46"/>
        <v>19.655902777777779</v>
      </c>
      <c r="M26" s="94">
        <f t="shared" si="1"/>
        <v>0.9986661816418092</v>
      </c>
      <c r="N26" s="94">
        <f t="shared" si="2"/>
        <v>0.99228915662650596</v>
      </c>
      <c r="O26" s="97">
        <f t="shared" si="3"/>
        <v>1.0184246321256336</v>
      </c>
      <c r="P26" s="133">
        <v>95.225833333333341</v>
      </c>
      <c r="Q26" s="134">
        <v>80.521666666666675</v>
      </c>
      <c r="R26" s="135">
        <v>80.521666666666675</v>
      </c>
      <c r="S26" s="252">
        <v>80.52</v>
      </c>
      <c r="T26" s="128">
        <f t="shared" si="47"/>
        <v>0.99997930163724036</v>
      </c>
      <c r="U26" s="128">
        <f t="shared" si="48"/>
        <v>0.99997930163724036</v>
      </c>
      <c r="V26" s="97">
        <f t="shared" si="49"/>
        <v>0.84556886699162503</v>
      </c>
      <c r="W26" s="177">
        <v>95.86999999999999</v>
      </c>
      <c r="X26" s="134">
        <v>83.734285714285718</v>
      </c>
      <c r="Y26" s="135">
        <v>83.734285714285718</v>
      </c>
      <c r="Z26" s="252">
        <v>83.734285714285718</v>
      </c>
      <c r="AA26" s="161">
        <f t="shared" si="68"/>
        <v>1</v>
      </c>
      <c r="AB26" s="161">
        <f t="shared" si="69"/>
        <v>1</v>
      </c>
      <c r="AC26" s="132">
        <f t="shared" si="70"/>
        <v>0.87341489219031743</v>
      </c>
      <c r="AD26" s="149">
        <v>20</v>
      </c>
      <c r="AE26" s="176" t="s">
        <v>85</v>
      </c>
      <c r="AF26" s="145" t="s">
        <v>27</v>
      </c>
      <c r="AG26" s="133">
        <v>82.138888888888886</v>
      </c>
      <c r="AH26" s="134">
        <v>87.807692307692307</v>
      </c>
      <c r="AI26" s="135">
        <v>88.038461538461533</v>
      </c>
      <c r="AJ26" s="251">
        <v>88.038461538461533</v>
      </c>
      <c r="AK26" s="136">
        <f t="shared" si="71"/>
        <v>1</v>
      </c>
      <c r="AL26" s="79">
        <f t="shared" si="72"/>
        <v>1.002628120893561</v>
      </c>
      <c r="AM26" s="137">
        <f t="shared" si="73"/>
        <v>1.0718243542051455</v>
      </c>
      <c r="AN26" s="133">
        <v>60.861428571428569</v>
      </c>
      <c r="AO26" s="134">
        <v>57.68571428571429</v>
      </c>
      <c r="AP26" s="78">
        <v>56.904285714285713</v>
      </c>
      <c r="AQ26" s="251">
        <v>57.980000000000004</v>
      </c>
      <c r="AR26" s="79">
        <f t="shared" si="10"/>
        <v>1.0189039238822084</v>
      </c>
      <c r="AS26" s="79">
        <f t="shared" si="11"/>
        <v>1.0051015354135711</v>
      </c>
      <c r="AT26" s="137">
        <f t="shared" si="12"/>
        <v>0.95265591625002943</v>
      </c>
      <c r="AU26" s="138">
        <v>74.650000000000006</v>
      </c>
      <c r="AV26" s="134">
        <v>86.93</v>
      </c>
      <c r="AW26" s="135">
        <v>85.96</v>
      </c>
      <c r="AX26" s="252">
        <v>84.74</v>
      </c>
      <c r="AY26" s="136">
        <f t="shared" si="74"/>
        <v>0.98580735225686367</v>
      </c>
      <c r="AZ26" s="79">
        <f t="shared" si="75"/>
        <v>0.97480731623145045</v>
      </c>
      <c r="BA26" s="137">
        <f t="shared" si="76"/>
        <v>1.1351640991292697</v>
      </c>
      <c r="BB26" s="120">
        <v>20</v>
      </c>
      <c r="BC26" s="178" t="s">
        <v>85</v>
      </c>
      <c r="BD26" s="120" t="s">
        <v>27</v>
      </c>
      <c r="BE26" s="133">
        <v>66.11</v>
      </c>
      <c r="BF26" s="134">
        <v>87.85</v>
      </c>
      <c r="BG26" s="135">
        <v>85.65</v>
      </c>
      <c r="BH26" s="251">
        <v>85.65</v>
      </c>
      <c r="BI26" s="128">
        <f t="shared" si="50"/>
        <v>1</v>
      </c>
      <c r="BJ26" s="154">
        <f t="shared" si="51"/>
        <v>0.97495731360273208</v>
      </c>
      <c r="BK26" s="155">
        <f t="shared" si="52"/>
        <v>1.295567992739374</v>
      </c>
      <c r="BL26" s="98">
        <v>78.709999999999994</v>
      </c>
      <c r="BM26" s="140">
        <v>80.709999999999994</v>
      </c>
      <c r="BN26" s="126">
        <v>79.06</v>
      </c>
      <c r="BO26" s="127">
        <v>79.06</v>
      </c>
      <c r="BP26" s="94">
        <f t="shared" si="16"/>
        <v>1</v>
      </c>
      <c r="BQ26" s="94">
        <f t="shared" si="17"/>
        <v>0.97955643662495362</v>
      </c>
      <c r="BR26" s="97">
        <f t="shared" si="18"/>
        <v>1.0044467030872826</v>
      </c>
      <c r="BS26" s="133">
        <v>100.05249999999999</v>
      </c>
      <c r="BT26" s="134">
        <v>92.65</v>
      </c>
      <c r="BU26" s="135">
        <v>97.025000000000006</v>
      </c>
      <c r="BV26" s="251">
        <v>100.17142857142858</v>
      </c>
      <c r="BW26" s="94">
        <f t="shared" si="53"/>
        <v>1.0324290499503073</v>
      </c>
      <c r="BX26" s="94">
        <f t="shared" si="54"/>
        <v>1.0811810962917277</v>
      </c>
      <c r="BY26" s="97">
        <f t="shared" si="55"/>
        <v>1.0011886616669108</v>
      </c>
      <c r="BZ26" s="145">
        <v>20</v>
      </c>
      <c r="CA26" s="176" t="s">
        <v>85</v>
      </c>
      <c r="CB26" s="145" t="s">
        <v>27</v>
      </c>
      <c r="CC26" s="98">
        <v>55.936666666666667</v>
      </c>
      <c r="CD26" s="140">
        <v>75.167500000000004</v>
      </c>
      <c r="CE26" s="126">
        <v>75.167500000000004</v>
      </c>
      <c r="CF26" s="127">
        <v>75.167500000000004</v>
      </c>
      <c r="CG26" s="141">
        <f t="shared" si="77"/>
        <v>1</v>
      </c>
      <c r="CH26" s="94">
        <f t="shared" si="78"/>
        <v>1</v>
      </c>
      <c r="CI26" s="97">
        <f t="shared" si="67"/>
        <v>1.3437965556283893</v>
      </c>
      <c r="CJ26" s="133">
        <v>106.8</v>
      </c>
      <c r="CK26" s="134">
        <v>98.8</v>
      </c>
      <c r="CL26" s="135">
        <v>98.6</v>
      </c>
      <c r="CM26" s="252">
        <v>98.6</v>
      </c>
      <c r="CN26" s="128">
        <f t="shared" si="56"/>
        <v>1</v>
      </c>
      <c r="CO26" s="94">
        <f t="shared" si="57"/>
        <v>0.99797570850202422</v>
      </c>
      <c r="CP26" s="97">
        <f>CM26/CJ26</f>
        <v>0.92322097378277146</v>
      </c>
      <c r="CQ26" s="142">
        <v>67.318571428571431</v>
      </c>
      <c r="CR26" s="143">
        <v>76.398571428571429</v>
      </c>
      <c r="CS26" s="144">
        <v>64.666666666666671</v>
      </c>
      <c r="CT26" s="264">
        <v>64.666666666666671</v>
      </c>
      <c r="CU26" s="128">
        <f t="shared" si="79"/>
        <v>1</v>
      </c>
      <c r="CV26" s="128">
        <f t="shared" si="80"/>
        <v>0.84643816575976871</v>
      </c>
      <c r="CW26" s="132">
        <f t="shared" si="81"/>
        <v>0.96060663936223645</v>
      </c>
      <c r="CX26" s="120">
        <v>20</v>
      </c>
      <c r="CY26" s="176" t="s">
        <v>85</v>
      </c>
      <c r="CZ26" s="145" t="s">
        <v>27</v>
      </c>
      <c r="DA26" s="133">
        <v>80.731999999999999</v>
      </c>
      <c r="DB26" s="134">
        <v>96.123333333333349</v>
      </c>
      <c r="DC26" s="135">
        <v>96.41</v>
      </c>
      <c r="DD26" s="252">
        <v>90.97</v>
      </c>
      <c r="DE26" s="128">
        <f t="shared" si="82"/>
        <v>0.94357431801680325</v>
      </c>
      <c r="DF26" s="128">
        <f t="shared" si="83"/>
        <v>0.94638832056039102</v>
      </c>
      <c r="DG26" s="97">
        <f t="shared" si="84"/>
        <v>1.1268146459891988</v>
      </c>
      <c r="DH26" s="133">
        <v>78.14</v>
      </c>
      <c r="DI26" s="134">
        <v>80.11</v>
      </c>
      <c r="DJ26" s="135">
        <v>83.35</v>
      </c>
      <c r="DK26" s="252">
        <v>83.35</v>
      </c>
      <c r="DL26" s="128">
        <f t="shared" si="31"/>
        <v>1</v>
      </c>
      <c r="DM26" s="79">
        <f t="shared" si="32"/>
        <v>1.0404443889651729</v>
      </c>
      <c r="DN26" s="97">
        <f t="shared" si="33"/>
        <v>1.0666751983619145</v>
      </c>
      <c r="DO26" s="173">
        <v>89.656521739130426</v>
      </c>
      <c r="DP26" s="134">
        <v>77.5</v>
      </c>
      <c r="DQ26" s="135">
        <v>79.545454545454547</v>
      </c>
      <c r="DR26" s="251">
        <v>80.454545454545453</v>
      </c>
      <c r="DS26" s="94">
        <f t="shared" si="85"/>
        <v>1.0114285714285713</v>
      </c>
      <c r="DT26" s="94">
        <f t="shared" si="86"/>
        <v>1.0381231671554252</v>
      </c>
      <c r="DU26" s="97">
        <f t="shared" si="87"/>
        <v>0.8973641168976022</v>
      </c>
      <c r="DV26" s="112"/>
      <c r="DW26" s="113" t="s">
        <v>85</v>
      </c>
      <c r="DX26" s="114">
        <f t="shared" si="37"/>
        <v>-1.333818358190797E-3</v>
      </c>
      <c r="DY26" s="115">
        <f t="shared" si="38"/>
        <v>-7.7108433734940363E-3</v>
      </c>
      <c r="DZ26" s="116">
        <f t="shared" si="39"/>
        <v>1.8424632125633611E-2</v>
      </c>
      <c r="EA26" s="117">
        <f t="shared" si="40"/>
        <v>-0.10999999999999943</v>
      </c>
      <c r="EB26" s="118">
        <f t="shared" si="41"/>
        <v>-0.64000000000000057</v>
      </c>
      <c r="EC26" s="119">
        <f t="shared" si="42"/>
        <v>1.4899999999999949</v>
      </c>
    </row>
    <row r="27" spans="1:135" s="20" customFormat="1" x14ac:dyDescent="0.25">
      <c r="A27" s="149">
        <v>21</v>
      </c>
      <c r="B27" s="174" t="s">
        <v>86</v>
      </c>
      <c r="C27" s="149" t="s">
        <v>27</v>
      </c>
      <c r="D27" s="122">
        <v>69.099999999999994</v>
      </c>
      <c r="E27" s="123">
        <v>94.53</v>
      </c>
      <c r="F27" s="124">
        <v>95.67</v>
      </c>
      <c r="G27" s="55">
        <f t="shared" si="0"/>
        <v>95.58</v>
      </c>
      <c r="H27" s="55">
        <v>0.24305555555555555</v>
      </c>
      <c r="I27" s="55">
        <f t="shared" si="43"/>
        <v>23.231249999999999</v>
      </c>
      <c r="J27" s="55">
        <f t="shared" si="44"/>
        <v>23.253125000000001</v>
      </c>
      <c r="K27" s="55">
        <f t="shared" si="45"/>
        <v>22.976041666666667</v>
      </c>
      <c r="L27" s="55">
        <f t="shared" si="46"/>
        <v>16.795138888888886</v>
      </c>
      <c r="M27" s="94">
        <f t="shared" si="1"/>
        <v>0.99905926622765751</v>
      </c>
      <c r="N27" s="94">
        <f t="shared" si="2"/>
        <v>1.0111075848936846</v>
      </c>
      <c r="O27" s="97">
        <f t="shared" si="3"/>
        <v>1.3832127351664256</v>
      </c>
      <c r="P27" s="133">
        <v>79.972500000000011</v>
      </c>
      <c r="Q27" s="134">
        <v>120.73333333333335</v>
      </c>
      <c r="R27" s="135">
        <v>121.02749999999999</v>
      </c>
      <c r="S27" s="252">
        <v>121.03</v>
      </c>
      <c r="T27" s="128">
        <f t="shared" si="47"/>
        <v>1.0000206564623744</v>
      </c>
      <c r="U27" s="128">
        <f t="shared" si="48"/>
        <v>1.0024572059635559</v>
      </c>
      <c r="V27" s="97">
        <f t="shared" si="49"/>
        <v>1.5133952296101782</v>
      </c>
      <c r="W27" s="177">
        <v>75.946666666666673</v>
      </c>
      <c r="X27" s="134">
        <v>106.125</v>
      </c>
      <c r="Y27" s="135">
        <v>106.125</v>
      </c>
      <c r="Z27" s="252">
        <v>106.125</v>
      </c>
      <c r="AA27" s="128">
        <f t="shared" si="68"/>
        <v>1</v>
      </c>
      <c r="AB27" s="128">
        <f t="shared" si="69"/>
        <v>1</v>
      </c>
      <c r="AC27" s="132">
        <f t="shared" si="70"/>
        <v>1.397362183988764</v>
      </c>
      <c r="AD27" s="149">
        <v>21</v>
      </c>
      <c r="AE27" s="174" t="s">
        <v>86</v>
      </c>
      <c r="AF27" s="153" t="s">
        <v>27</v>
      </c>
      <c r="AG27" s="133">
        <v>69.285714285714292</v>
      </c>
      <c r="AH27" s="134">
        <v>102.23571428571428</v>
      </c>
      <c r="AI27" s="135">
        <v>105.03571428571429</v>
      </c>
      <c r="AJ27" s="251">
        <v>105.34285714285714</v>
      </c>
      <c r="AK27" s="136">
        <f t="shared" si="71"/>
        <v>1.0029241754505269</v>
      </c>
      <c r="AL27" s="79">
        <f t="shared" si="72"/>
        <v>1.0303919513728779</v>
      </c>
      <c r="AM27" s="137">
        <f t="shared" si="73"/>
        <v>1.5204123711340205</v>
      </c>
      <c r="AN27" s="133">
        <v>65.245714285714286</v>
      </c>
      <c r="AO27" s="134">
        <v>81.054285714285712</v>
      </c>
      <c r="AP27" s="78">
        <v>82.102857142857147</v>
      </c>
      <c r="AQ27" s="251">
        <v>84.571428571428569</v>
      </c>
      <c r="AR27" s="79">
        <f t="shared" si="10"/>
        <v>1.0300668151447661</v>
      </c>
      <c r="AS27" s="79">
        <f t="shared" si="11"/>
        <v>1.0433924354048434</v>
      </c>
      <c r="AT27" s="137">
        <f t="shared" si="12"/>
        <v>1.2961989840602557</v>
      </c>
      <c r="AU27" s="138">
        <v>60.33</v>
      </c>
      <c r="AV27" s="134">
        <v>86.68</v>
      </c>
      <c r="AW27" s="135">
        <v>89.5</v>
      </c>
      <c r="AX27" s="252">
        <v>87.27</v>
      </c>
      <c r="AY27" s="136">
        <f t="shared" si="74"/>
        <v>0.97508379888268149</v>
      </c>
      <c r="AZ27" s="79">
        <f t="shared" si="75"/>
        <v>1.0068066451315181</v>
      </c>
      <c r="BA27" s="137">
        <f t="shared" si="76"/>
        <v>1.4465440079562406</v>
      </c>
      <c r="BB27" s="149">
        <v>21</v>
      </c>
      <c r="BC27" s="175" t="s">
        <v>86</v>
      </c>
      <c r="BD27" s="149" t="s">
        <v>27</v>
      </c>
      <c r="BE27" s="133">
        <v>72.48</v>
      </c>
      <c r="BF27" s="134">
        <v>110.48</v>
      </c>
      <c r="BG27" s="135">
        <v>110.33</v>
      </c>
      <c r="BH27" s="251">
        <v>112.26</v>
      </c>
      <c r="BI27" s="128">
        <f t="shared" si="50"/>
        <v>1.0174929756185989</v>
      </c>
      <c r="BJ27" s="154">
        <f t="shared" si="51"/>
        <v>1.0161115133960898</v>
      </c>
      <c r="BK27" s="155">
        <f t="shared" si="52"/>
        <v>1.548841059602649</v>
      </c>
      <c r="BL27" s="98">
        <v>69.709999999999994</v>
      </c>
      <c r="BM27" s="140">
        <v>77</v>
      </c>
      <c r="BN27" s="126">
        <v>76.989999999999995</v>
      </c>
      <c r="BO27" s="127">
        <v>76.989999999999995</v>
      </c>
      <c r="BP27" s="94">
        <f t="shared" si="16"/>
        <v>1</v>
      </c>
      <c r="BQ27" s="94">
        <f t="shared" si="17"/>
        <v>0.9998701298701298</v>
      </c>
      <c r="BR27" s="97">
        <f t="shared" si="18"/>
        <v>1.104432649548128</v>
      </c>
      <c r="BS27" s="133">
        <v>89.153636363636352</v>
      </c>
      <c r="BT27" s="134">
        <v>119.98636363636363</v>
      </c>
      <c r="BU27" s="135">
        <v>119.21363636363635</v>
      </c>
      <c r="BV27" s="251">
        <v>118.00454545454545</v>
      </c>
      <c r="BW27" s="94">
        <f t="shared" si="53"/>
        <v>0.98985778015022696</v>
      </c>
      <c r="BX27" s="94">
        <f t="shared" si="54"/>
        <v>0.98348297154979736</v>
      </c>
      <c r="BY27" s="97">
        <f t="shared" si="55"/>
        <v>1.3236088876199412</v>
      </c>
      <c r="BZ27" s="153">
        <v>21</v>
      </c>
      <c r="CA27" s="174" t="s">
        <v>86</v>
      </c>
      <c r="CB27" s="153" t="s">
        <v>27</v>
      </c>
      <c r="CC27" s="98">
        <v>52.900833333333338</v>
      </c>
      <c r="CD27" s="140">
        <v>81.359166666666667</v>
      </c>
      <c r="CE27" s="126">
        <v>82.606666666666669</v>
      </c>
      <c r="CF27" s="127">
        <v>82.606666666666669</v>
      </c>
      <c r="CG27" s="141">
        <f t="shared" si="77"/>
        <v>1</v>
      </c>
      <c r="CH27" s="94">
        <f t="shared" si="78"/>
        <v>1.0153332445637144</v>
      </c>
      <c r="CI27" s="97">
        <f t="shared" si="67"/>
        <v>1.5615380980135787</v>
      </c>
      <c r="CJ27" s="133">
        <v>53.2</v>
      </c>
      <c r="CK27" s="134">
        <v>83.4</v>
      </c>
      <c r="CL27" s="135">
        <v>88.2</v>
      </c>
      <c r="CM27" s="252">
        <v>88.2</v>
      </c>
      <c r="CN27" s="128">
        <f t="shared" si="56"/>
        <v>1</v>
      </c>
      <c r="CO27" s="94">
        <f t="shared" si="57"/>
        <v>1.0575539568345322</v>
      </c>
      <c r="CP27" s="97">
        <f>CM27/CJ27</f>
        <v>1.6578947368421053</v>
      </c>
      <c r="CQ27" s="142">
        <v>54.434285714285714</v>
      </c>
      <c r="CR27" s="143">
        <v>86.722857142857137</v>
      </c>
      <c r="CS27" s="144">
        <v>89.365000000000009</v>
      </c>
      <c r="CT27" s="264">
        <v>89.365000000000009</v>
      </c>
      <c r="CU27" s="128">
        <f t="shared" si="79"/>
        <v>1</v>
      </c>
      <c r="CV27" s="128">
        <f t="shared" si="80"/>
        <v>1.0304665107238167</v>
      </c>
      <c r="CW27" s="132">
        <f t="shared" si="81"/>
        <v>1.6417042830149067</v>
      </c>
      <c r="CX27" s="149">
        <v>21</v>
      </c>
      <c r="CY27" s="174" t="s">
        <v>86</v>
      </c>
      <c r="CZ27" s="153" t="s">
        <v>27</v>
      </c>
      <c r="DA27" s="133">
        <v>75.304000000000002</v>
      </c>
      <c r="DB27" s="134">
        <v>90.293499999999995</v>
      </c>
      <c r="DC27" s="135">
        <v>90.692499999999995</v>
      </c>
      <c r="DD27" s="252">
        <v>88.323999999999998</v>
      </c>
      <c r="DE27" s="128">
        <f t="shared" si="82"/>
        <v>0.97388427929542132</v>
      </c>
      <c r="DF27" s="128">
        <f t="shared" si="83"/>
        <v>0.97818779867875316</v>
      </c>
      <c r="DG27" s="97">
        <f t="shared" si="84"/>
        <v>1.1728991819823646</v>
      </c>
      <c r="DH27" s="133">
        <v>68.760000000000005</v>
      </c>
      <c r="DI27" s="134">
        <v>90.61</v>
      </c>
      <c r="DJ27" s="135">
        <v>90.61</v>
      </c>
      <c r="DK27" s="252">
        <v>90.38</v>
      </c>
      <c r="DL27" s="128">
        <f t="shared" si="31"/>
        <v>0.99746164882463295</v>
      </c>
      <c r="DM27" s="79">
        <f t="shared" si="32"/>
        <v>0.99746164882463295</v>
      </c>
      <c r="DN27" s="97">
        <f t="shared" si="33"/>
        <v>1.3144269924374634</v>
      </c>
      <c r="DO27" s="173">
        <v>80.63</v>
      </c>
      <c r="DP27" s="134">
        <v>86.771739130434781</v>
      </c>
      <c r="DQ27" s="135">
        <v>87.597826086956516</v>
      </c>
      <c r="DR27" s="251">
        <v>87.597826086956516</v>
      </c>
      <c r="DS27" s="94">
        <f t="shared" si="85"/>
        <v>1</v>
      </c>
      <c r="DT27" s="94">
        <f t="shared" si="86"/>
        <v>1.0095202304897908</v>
      </c>
      <c r="DU27" s="97">
        <f t="shared" si="87"/>
        <v>1.0864172899287674</v>
      </c>
      <c r="DV27" s="112"/>
      <c r="DW27" s="113" t="s">
        <v>86</v>
      </c>
      <c r="DX27" s="114">
        <f t="shared" si="37"/>
        <v>-9.4073377234249467E-4</v>
      </c>
      <c r="DY27" s="115">
        <f t="shared" si="38"/>
        <v>1.1107584893684574E-2</v>
      </c>
      <c r="DZ27" s="116">
        <f t="shared" si="39"/>
        <v>0.38321273516642562</v>
      </c>
      <c r="EA27" s="117">
        <f t="shared" si="40"/>
        <v>-9.0000000000003411E-2</v>
      </c>
      <c r="EB27" s="118">
        <f t="shared" si="41"/>
        <v>1.0499999999999972</v>
      </c>
      <c r="EC27" s="119">
        <f t="shared" si="42"/>
        <v>26.480000000000004</v>
      </c>
    </row>
    <row r="28" spans="1:135" s="20" customFormat="1" x14ac:dyDescent="0.25">
      <c r="A28" s="149">
        <v>22</v>
      </c>
      <c r="B28" s="174" t="s">
        <v>87</v>
      </c>
      <c r="C28" s="149" t="s">
        <v>27</v>
      </c>
      <c r="D28" s="122">
        <v>68.77</v>
      </c>
      <c r="E28" s="123">
        <v>72.64</v>
      </c>
      <c r="F28" s="124">
        <v>71.98</v>
      </c>
      <c r="G28" s="55">
        <f t="shared" si="0"/>
        <v>72.03</v>
      </c>
      <c r="H28" s="55">
        <v>0.6694444444444444</v>
      </c>
      <c r="I28" s="55">
        <f t="shared" si="43"/>
        <v>48.220083333333328</v>
      </c>
      <c r="J28" s="55">
        <f t="shared" si="44"/>
        <v>48.186611111111112</v>
      </c>
      <c r="K28" s="55">
        <f t="shared" si="45"/>
        <v>48.62844444444444</v>
      </c>
      <c r="L28" s="55">
        <f t="shared" si="46"/>
        <v>46.03769444444444</v>
      </c>
      <c r="M28" s="94">
        <f t="shared" si="1"/>
        <v>1.0006946373992776</v>
      </c>
      <c r="N28" s="94">
        <f t="shared" si="2"/>
        <v>0.99160242290748901</v>
      </c>
      <c r="O28" s="97">
        <f t="shared" si="3"/>
        <v>1.0474043914497602</v>
      </c>
      <c r="P28" s="133">
        <v>73.664166666666674</v>
      </c>
      <c r="Q28" s="134">
        <v>76.532499999999999</v>
      </c>
      <c r="R28" s="135">
        <v>77.00500000000001</v>
      </c>
      <c r="S28" s="252">
        <v>77.17</v>
      </c>
      <c r="T28" s="128">
        <f t="shared" si="47"/>
        <v>1.0021427180053242</v>
      </c>
      <c r="U28" s="128">
        <f t="shared" si="48"/>
        <v>1.0083297945317349</v>
      </c>
      <c r="V28" s="97">
        <f t="shared" si="49"/>
        <v>1.0475921128545085</v>
      </c>
      <c r="W28" s="177">
        <v>55.822000000000003</v>
      </c>
      <c r="X28" s="134">
        <v>61.428571428571431</v>
      </c>
      <c r="Y28" s="135">
        <v>61.428571428571431</v>
      </c>
      <c r="Z28" s="251">
        <v>59.285714285714285</v>
      </c>
      <c r="AA28" s="94">
        <f t="shared" si="68"/>
        <v>0.96511627906976738</v>
      </c>
      <c r="AB28" s="128">
        <f t="shared" si="69"/>
        <v>0.96511627906976738</v>
      </c>
      <c r="AC28" s="132">
        <f t="shared" si="70"/>
        <v>1.0620492688494552</v>
      </c>
      <c r="AD28" s="149">
        <v>22</v>
      </c>
      <c r="AE28" s="174" t="s">
        <v>87</v>
      </c>
      <c r="AF28" s="153" t="s">
        <v>27</v>
      </c>
      <c r="AG28" s="133">
        <v>78.98846153846155</v>
      </c>
      <c r="AH28" s="134">
        <v>94.746153846153845</v>
      </c>
      <c r="AI28" s="135">
        <v>95.723076923076917</v>
      </c>
      <c r="AJ28" s="251">
        <v>95.723076923076917</v>
      </c>
      <c r="AK28" s="79">
        <f t="shared" si="71"/>
        <v>1</v>
      </c>
      <c r="AL28" s="79">
        <f t="shared" si="72"/>
        <v>1.0103109523422911</v>
      </c>
      <c r="AM28" s="137">
        <f t="shared" si="73"/>
        <v>1.2118615182353798</v>
      </c>
      <c r="AN28" s="133">
        <v>51.588571428571427</v>
      </c>
      <c r="AO28" s="134">
        <v>47.824285714285715</v>
      </c>
      <c r="AP28" s="78">
        <v>49.57</v>
      </c>
      <c r="AQ28" s="251">
        <v>50.248571428571431</v>
      </c>
      <c r="AR28" s="79">
        <f t="shared" si="10"/>
        <v>1.0136891553070695</v>
      </c>
      <c r="AS28" s="79">
        <f t="shared" si="11"/>
        <v>1.0506915195507365</v>
      </c>
      <c r="AT28" s="137">
        <f t="shared" si="12"/>
        <v>0.97402525476295976</v>
      </c>
      <c r="AU28" s="138">
        <v>48.74</v>
      </c>
      <c r="AV28" s="134">
        <v>52.81</v>
      </c>
      <c r="AW28" s="135">
        <v>54.33</v>
      </c>
      <c r="AX28" s="252">
        <v>53.02</v>
      </c>
      <c r="AY28" s="136">
        <f t="shared" si="74"/>
        <v>0.97588809129394449</v>
      </c>
      <c r="AZ28" s="79">
        <f t="shared" si="75"/>
        <v>1.0039765195985608</v>
      </c>
      <c r="BA28" s="137">
        <f t="shared" si="76"/>
        <v>1.0878128846942963</v>
      </c>
      <c r="BB28" s="149">
        <v>22</v>
      </c>
      <c r="BC28" s="174" t="s">
        <v>87</v>
      </c>
      <c r="BD28" s="153" t="s">
        <v>27</v>
      </c>
      <c r="BE28" s="133">
        <v>68.55</v>
      </c>
      <c r="BF28" s="134">
        <v>114.14</v>
      </c>
      <c r="BG28" s="135">
        <v>101.03</v>
      </c>
      <c r="BH28" s="251">
        <v>103.03</v>
      </c>
      <c r="BI28" s="94">
        <f t="shared" si="50"/>
        <v>1.0197961001682669</v>
      </c>
      <c r="BJ28" s="154">
        <f t="shared" si="51"/>
        <v>0.9026633958296828</v>
      </c>
      <c r="BK28" s="155">
        <f t="shared" si="52"/>
        <v>1.5029905178701679</v>
      </c>
      <c r="BL28" s="98">
        <v>56.39</v>
      </c>
      <c r="BM28" s="140">
        <v>57.67</v>
      </c>
      <c r="BN28" s="126">
        <v>57.67</v>
      </c>
      <c r="BO28" s="127">
        <v>57.67</v>
      </c>
      <c r="BP28" s="94">
        <f t="shared" si="16"/>
        <v>1</v>
      </c>
      <c r="BQ28" s="94">
        <f t="shared" si="17"/>
        <v>1</v>
      </c>
      <c r="BR28" s="97">
        <f t="shared" si="18"/>
        <v>1.022699060117042</v>
      </c>
      <c r="BS28" s="133">
        <v>108.70900000000002</v>
      </c>
      <c r="BT28" s="134">
        <v>105.18181818181819</v>
      </c>
      <c r="BU28" s="135">
        <v>106.69000000000001</v>
      </c>
      <c r="BV28" s="251">
        <v>106.69000000000001</v>
      </c>
      <c r="BW28" s="94">
        <f t="shared" si="53"/>
        <v>1</v>
      </c>
      <c r="BX28" s="94">
        <f t="shared" si="54"/>
        <v>1.0143388072601556</v>
      </c>
      <c r="BY28" s="97">
        <f t="shared" si="55"/>
        <v>0.98142748070536934</v>
      </c>
      <c r="BZ28" s="153">
        <v>22</v>
      </c>
      <c r="CA28" s="174" t="s">
        <v>87</v>
      </c>
      <c r="CB28" s="153" t="s">
        <v>27</v>
      </c>
      <c r="CC28" s="98">
        <v>46.208333333333336</v>
      </c>
      <c r="CD28" s="140">
        <v>52.120833333333337</v>
      </c>
      <c r="CE28" s="126">
        <v>53.245833333333337</v>
      </c>
      <c r="CF28" s="127">
        <v>53.329166666666673</v>
      </c>
      <c r="CG28" s="141">
        <f t="shared" si="77"/>
        <v>1.0015650676891776</v>
      </c>
      <c r="CH28" s="94">
        <f t="shared" si="78"/>
        <v>1.0231833080182269</v>
      </c>
      <c r="CI28" s="97">
        <f t="shared" si="67"/>
        <v>1.1541027953110912</v>
      </c>
      <c r="CJ28" s="133">
        <v>63</v>
      </c>
      <c r="CK28" s="134">
        <v>61</v>
      </c>
      <c r="CL28" s="135">
        <v>61</v>
      </c>
      <c r="CM28" s="252">
        <v>61</v>
      </c>
      <c r="CN28" s="128">
        <f t="shared" si="56"/>
        <v>1</v>
      </c>
      <c r="CO28" s="94">
        <f t="shared" si="57"/>
        <v>1</v>
      </c>
      <c r="CP28" s="97">
        <f>CM28/CJ28</f>
        <v>0.96825396825396826</v>
      </c>
      <c r="CQ28" s="142">
        <v>51.087142857142858</v>
      </c>
      <c r="CR28" s="143">
        <v>48.874285714285712</v>
      </c>
      <c r="CS28" s="144">
        <v>45.168333333333329</v>
      </c>
      <c r="CT28" s="264">
        <v>45.168333333333329</v>
      </c>
      <c r="CU28" s="94">
        <f t="shared" si="79"/>
        <v>1</v>
      </c>
      <c r="CV28" s="94">
        <f t="shared" si="80"/>
        <v>0.92417377918079424</v>
      </c>
      <c r="CW28" s="132">
        <f t="shared" si="81"/>
        <v>0.884142874453548</v>
      </c>
      <c r="CX28" s="149">
        <v>22</v>
      </c>
      <c r="CY28" s="174" t="s">
        <v>87</v>
      </c>
      <c r="CZ28" s="153" t="s">
        <v>27</v>
      </c>
      <c r="DA28" s="133">
        <v>83.244</v>
      </c>
      <c r="DB28" s="134">
        <v>85.178500000000014</v>
      </c>
      <c r="DC28" s="135">
        <v>81.01400000000001</v>
      </c>
      <c r="DD28" s="252">
        <v>81.01400000000001</v>
      </c>
      <c r="DE28" s="94">
        <f t="shared" si="82"/>
        <v>1</v>
      </c>
      <c r="DF28" s="94">
        <f t="shared" si="83"/>
        <v>0.95110855438872477</v>
      </c>
      <c r="DG28" s="97">
        <f t="shared" si="84"/>
        <v>0.97321128249483457</v>
      </c>
      <c r="DH28" s="133">
        <v>72.989999999999995</v>
      </c>
      <c r="DI28" s="134">
        <v>73.12</v>
      </c>
      <c r="DJ28" s="135">
        <v>73.12</v>
      </c>
      <c r="DK28" s="252">
        <v>74.31</v>
      </c>
      <c r="DL28" s="128">
        <f t="shared" si="31"/>
        <v>1.0162746170678336</v>
      </c>
      <c r="DM28" s="79">
        <f t="shared" si="32"/>
        <v>1.0162746170678336</v>
      </c>
      <c r="DN28" s="97">
        <f t="shared" si="33"/>
        <v>1.0180846691327581</v>
      </c>
      <c r="DO28" s="173">
        <v>103.7625</v>
      </c>
      <c r="DP28" s="134">
        <v>86.391304347826093</v>
      </c>
      <c r="DQ28" s="135">
        <v>90.739130434782609</v>
      </c>
      <c r="DR28" s="251">
        <v>90.739130434782609</v>
      </c>
      <c r="DS28" s="94">
        <f t="shared" si="85"/>
        <v>1</v>
      </c>
      <c r="DT28" s="94">
        <f t="shared" si="86"/>
        <v>1.0503271263210869</v>
      </c>
      <c r="DU28" s="97">
        <f t="shared" si="87"/>
        <v>0.87448866820655446</v>
      </c>
      <c r="DV28" s="112"/>
      <c r="DW28" s="113" t="s">
        <v>87</v>
      </c>
      <c r="DX28" s="114">
        <f t="shared" si="37"/>
        <v>6.9463739927755341E-4</v>
      </c>
      <c r="DY28" s="115">
        <f t="shared" si="38"/>
        <v>-8.3975770925109883E-3</v>
      </c>
      <c r="DZ28" s="116">
        <f t="shared" si="39"/>
        <v>4.7404391449760164E-2</v>
      </c>
      <c r="EA28" s="117">
        <f t="shared" si="40"/>
        <v>4.9999999999997158E-2</v>
      </c>
      <c r="EB28" s="118">
        <f t="shared" si="41"/>
        <v>-0.60999999999999943</v>
      </c>
      <c r="EC28" s="119">
        <f t="shared" si="42"/>
        <v>3.2600000000000051</v>
      </c>
    </row>
    <row r="29" spans="1:135" s="20" customFormat="1" x14ac:dyDescent="0.25">
      <c r="A29" s="149">
        <v>23</v>
      </c>
      <c r="B29" s="174" t="s">
        <v>62</v>
      </c>
      <c r="C29" s="149" t="s">
        <v>27</v>
      </c>
      <c r="D29" s="122">
        <v>31.37</v>
      </c>
      <c r="E29" s="123">
        <v>43.94</v>
      </c>
      <c r="F29" s="124">
        <v>48.89</v>
      </c>
      <c r="G29" s="55">
        <f t="shared" si="0"/>
        <v>48.85</v>
      </c>
      <c r="H29" s="55">
        <v>5.5777777777777784</v>
      </c>
      <c r="I29" s="55">
        <f t="shared" si="43"/>
        <v>272.47444444444449</v>
      </c>
      <c r="J29" s="55">
        <f t="shared" si="44"/>
        <v>272.6975555555556</v>
      </c>
      <c r="K29" s="55">
        <f t="shared" si="45"/>
        <v>245.08755555555558</v>
      </c>
      <c r="L29" s="55">
        <f t="shared" si="46"/>
        <v>174.97488888888893</v>
      </c>
      <c r="M29" s="94">
        <f t="shared" si="1"/>
        <v>0.9991818367764369</v>
      </c>
      <c r="N29" s="94">
        <f t="shared" si="2"/>
        <v>1.1117432862994994</v>
      </c>
      <c r="O29" s="97">
        <f t="shared" si="3"/>
        <v>1.5572202741472745</v>
      </c>
      <c r="P29" s="133">
        <v>33.666666666666664</v>
      </c>
      <c r="Q29" s="134">
        <v>44.718181818181819</v>
      </c>
      <c r="R29" s="135">
        <v>54.809090909090905</v>
      </c>
      <c r="S29" s="252">
        <v>53.08</v>
      </c>
      <c r="T29" s="128">
        <f t="shared" si="47"/>
        <v>0.96845247968153925</v>
      </c>
      <c r="U29" s="128">
        <f t="shared" si="48"/>
        <v>1.1869892254523278</v>
      </c>
      <c r="V29" s="97">
        <f t="shared" si="49"/>
        <v>1.5766336633663367</v>
      </c>
      <c r="W29" s="177">
        <v>38.6</v>
      </c>
      <c r="X29" s="134">
        <v>51.833333333333336</v>
      </c>
      <c r="Y29" s="135">
        <v>48.666666666666664</v>
      </c>
      <c r="Z29" s="252">
        <v>46.166666666666664</v>
      </c>
      <c r="AA29" s="128">
        <f t="shared" si="68"/>
        <v>0.94863013698630139</v>
      </c>
      <c r="AB29" s="128">
        <f t="shared" si="69"/>
        <v>0.89067524115755614</v>
      </c>
      <c r="AC29" s="132">
        <f t="shared" si="70"/>
        <v>1.1960276338514679</v>
      </c>
      <c r="AD29" s="149">
        <v>23</v>
      </c>
      <c r="AE29" s="174" t="s">
        <v>62</v>
      </c>
      <c r="AF29" s="153" t="s">
        <v>27</v>
      </c>
      <c r="AG29" s="133">
        <v>23.808333333333337</v>
      </c>
      <c r="AH29" s="171">
        <v>41.974999999999994</v>
      </c>
      <c r="AI29" s="179">
        <v>46.491666666666667</v>
      </c>
      <c r="AJ29" s="253">
        <v>46.491666666666667</v>
      </c>
      <c r="AK29" s="180">
        <f t="shared" si="71"/>
        <v>1</v>
      </c>
      <c r="AL29" s="79">
        <f t="shared" si="72"/>
        <v>1.1076037323803853</v>
      </c>
      <c r="AM29" s="137">
        <f t="shared" si="73"/>
        <v>1.9527476373818689</v>
      </c>
      <c r="AN29" s="133">
        <v>17.015000000000001</v>
      </c>
      <c r="AO29" s="134">
        <v>42.896666666666668</v>
      </c>
      <c r="AP29" s="78">
        <v>44.865000000000002</v>
      </c>
      <c r="AQ29" s="253">
        <v>47.865000000000002</v>
      </c>
      <c r="AR29" s="79">
        <f t="shared" si="10"/>
        <v>1.066867268472083</v>
      </c>
      <c r="AS29" s="79">
        <f t="shared" si="11"/>
        <v>1.1158209651099542</v>
      </c>
      <c r="AT29" s="137">
        <f t="shared" si="12"/>
        <v>2.8131060828680576</v>
      </c>
      <c r="AU29" s="138">
        <v>21.18</v>
      </c>
      <c r="AV29" s="134">
        <v>37.97</v>
      </c>
      <c r="AW29" s="135">
        <v>42.69</v>
      </c>
      <c r="AX29" s="252">
        <v>47.98</v>
      </c>
      <c r="AY29" s="136">
        <f t="shared" si="74"/>
        <v>1.1239166081049425</v>
      </c>
      <c r="AZ29" s="79">
        <f t="shared" si="75"/>
        <v>1.263629180932315</v>
      </c>
      <c r="BA29" s="137">
        <f t="shared" si="76"/>
        <v>2.2653446647780924</v>
      </c>
      <c r="BB29" s="149">
        <v>23</v>
      </c>
      <c r="BC29" s="174" t="s">
        <v>62</v>
      </c>
      <c r="BD29" s="153" t="s">
        <v>27</v>
      </c>
      <c r="BE29" s="133">
        <v>44.33</v>
      </c>
      <c r="BF29" s="134">
        <v>52.2</v>
      </c>
      <c r="BG29" s="135">
        <v>55.8</v>
      </c>
      <c r="BH29" s="251">
        <v>52.8</v>
      </c>
      <c r="BI29" s="128">
        <f t="shared" si="50"/>
        <v>0.94623655913978499</v>
      </c>
      <c r="BJ29" s="154">
        <f t="shared" si="51"/>
        <v>1.0114942528735631</v>
      </c>
      <c r="BK29" s="155">
        <f t="shared" si="52"/>
        <v>1.1910669975186103</v>
      </c>
      <c r="BL29" s="98">
        <v>32.57</v>
      </c>
      <c r="BM29" s="140">
        <v>34.71</v>
      </c>
      <c r="BN29" s="126">
        <v>35</v>
      </c>
      <c r="BO29" s="127">
        <v>35</v>
      </c>
      <c r="BP29" s="94">
        <f t="shared" si="16"/>
        <v>1</v>
      </c>
      <c r="BQ29" s="94">
        <f t="shared" si="17"/>
        <v>1.0083549409392105</v>
      </c>
      <c r="BR29" s="97">
        <f t="shared" si="18"/>
        <v>1.0746085354620816</v>
      </c>
      <c r="BS29" s="133">
        <v>51.090909090909093</v>
      </c>
      <c r="BT29" s="134">
        <v>61.666666666666664</v>
      </c>
      <c r="BU29" s="135">
        <v>66.5625</v>
      </c>
      <c r="BV29" s="251">
        <v>62.5</v>
      </c>
      <c r="BW29" s="94">
        <f t="shared" si="53"/>
        <v>0.93896713615023475</v>
      </c>
      <c r="BX29" s="94">
        <f t="shared" si="54"/>
        <v>1.0135135135135136</v>
      </c>
      <c r="BY29" s="97">
        <f t="shared" si="55"/>
        <v>1.2233096085409252</v>
      </c>
      <c r="BZ29" s="153">
        <v>23</v>
      </c>
      <c r="CA29" s="174" t="s">
        <v>62</v>
      </c>
      <c r="CB29" s="153" t="s">
        <v>27</v>
      </c>
      <c r="CC29" s="98">
        <v>20.154545454545456</v>
      </c>
      <c r="CD29" s="140">
        <v>31.518181818181816</v>
      </c>
      <c r="CE29" s="126">
        <v>49.25454545454545</v>
      </c>
      <c r="CF29" s="152">
        <v>48.890909090909084</v>
      </c>
      <c r="CG29" s="141">
        <f t="shared" si="77"/>
        <v>0.9926172019195274</v>
      </c>
      <c r="CH29" s="94">
        <f t="shared" si="78"/>
        <v>1.5511970002884337</v>
      </c>
      <c r="CI29" s="97">
        <f t="shared" si="67"/>
        <v>2.4258006314839866</v>
      </c>
      <c r="CJ29" s="133">
        <v>33.75</v>
      </c>
      <c r="CK29" s="134">
        <v>35.75</v>
      </c>
      <c r="CL29" s="135">
        <v>33.5</v>
      </c>
      <c r="CM29" s="252">
        <v>33.5</v>
      </c>
      <c r="CN29" s="128">
        <f t="shared" si="56"/>
        <v>1</v>
      </c>
      <c r="CO29" s="94">
        <f t="shared" si="57"/>
        <v>0.93706293706293708</v>
      </c>
      <c r="CP29" s="97">
        <f t="shared" si="58"/>
        <v>0.99259259259259258</v>
      </c>
      <c r="CQ29" s="142">
        <v>20.271428571428572</v>
      </c>
      <c r="CR29" s="143">
        <v>51.982857142857142</v>
      </c>
      <c r="CS29" s="144">
        <v>55.98</v>
      </c>
      <c r="CT29" s="264">
        <v>53.98</v>
      </c>
      <c r="CU29" s="128">
        <f t="shared" si="79"/>
        <v>0.96427295462665241</v>
      </c>
      <c r="CV29" s="128">
        <f t="shared" si="80"/>
        <v>1.0384192590964054</v>
      </c>
      <c r="CW29" s="132">
        <f t="shared" si="81"/>
        <v>2.6628611698379139</v>
      </c>
      <c r="CX29" s="149">
        <v>23</v>
      </c>
      <c r="CY29" s="174" t="s">
        <v>62</v>
      </c>
      <c r="CZ29" s="153" t="s">
        <v>27</v>
      </c>
      <c r="DA29" s="133">
        <v>21.080000000000002</v>
      </c>
      <c r="DB29" s="134">
        <v>35.299500000000002</v>
      </c>
      <c r="DC29" s="135">
        <v>53.568000000000005</v>
      </c>
      <c r="DD29" s="252">
        <v>55.768000000000008</v>
      </c>
      <c r="DE29" s="128">
        <f t="shared" si="82"/>
        <v>1.0410692951015532</v>
      </c>
      <c r="DF29" s="128">
        <f t="shared" si="83"/>
        <v>1.5798524058414427</v>
      </c>
      <c r="DG29" s="97">
        <f t="shared" si="84"/>
        <v>2.6455407969639468</v>
      </c>
      <c r="DH29" s="133">
        <v>31.73</v>
      </c>
      <c r="DI29" s="134">
        <v>38.18</v>
      </c>
      <c r="DJ29" s="135">
        <v>41.85</v>
      </c>
      <c r="DK29" s="252">
        <v>42.56</v>
      </c>
      <c r="DL29" s="128">
        <f t="shared" si="31"/>
        <v>1.0169653524492235</v>
      </c>
      <c r="DM29" s="79">
        <f t="shared" si="32"/>
        <v>1.1147197485594553</v>
      </c>
      <c r="DN29" s="97">
        <f t="shared" si="33"/>
        <v>1.3413173652694612</v>
      </c>
      <c r="DO29" s="173">
        <v>50</v>
      </c>
      <c r="DP29" s="134">
        <v>54.404761904761905</v>
      </c>
      <c r="DQ29" s="135">
        <v>55.357142857142854</v>
      </c>
      <c r="DR29" s="251">
        <v>57.38095238095238</v>
      </c>
      <c r="DS29" s="94">
        <f t="shared" si="85"/>
        <v>1.0365591397849463</v>
      </c>
      <c r="DT29" s="94">
        <f t="shared" si="86"/>
        <v>1.0547045951859957</v>
      </c>
      <c r="DU29" s="97">
        <f t="shared" si="87"/>
        <v>1.1476190476190475</v>
      </c>
      <c r="DV29" s="112"/>
      <c r="DW29" s="113" t="s">
        <v>62</v>
      </c>
      <c r="DX29" s="114">
        <f t="shared" si="37"/>
        <v>-8.1816322356309534E-4</v>
      </c>
      <c r="DY29" s="115">
        <f t="shared" si="38"/>
        <v>0.11174328629949937</v>
      </c>
      <c r="DZ29" s="116">
        <f t="shared" si="39"/>
        <v>0.55722027414727449</v>
      </c>
      <c r="EA29" s="117">
        <f t="shared" si="40"/>
        <v>-3.9999999999999147E-2</v>
      </c>
      <c r="EB29" s="118">
        <f t="shared" si="41"/>
        <v>4.9100000000000037</v>
      </c>
      <c r="EC29" s="119">
        <f t="shared" si="42"/>
        <v>17.48</v>
      </c>
    </row>
    <row r="30" spans="1:135" s="20" customFormat="1" x14ac:dyDescent="0.25">
      <c r="A30" s="149">
        <v>24</v>
      </c>
      <c r="B30" s="174" t="s">
        <v>102</v>
      </c>
      <c r="C30" s="149" t="s">
        <v>27</v>
      </c>
      <c r="D30" s="122">
        <v>37.15</v>
      </c>
      <c r="E30" s="123">
        <v>40.659999999999997</v>
      </c>
      <c r="F30" s="124">
        <v>41.75</v>
      </c>
      <c r="G30" s="55">
        <f t="shared" si="0"/>
        <v>41.73</v>
      </c>
      <c r="H30" s="55">
        <v>2.6444444444444444</v>
      </c>
      <c r="I30" s="55">
        <f t="shared" si="43"/>
        <v>110.35266666666665</v>
      </c>
      <c r="J30" s="55">
        <f t="shared" si="44"/>
        <v>110.40555555555555</v>
      </c>
      <c r="K30" s="55">
        <f t="shared" si="45"/>
        <v>107.52311111111111</v>
      </c>
      <c r="L30" s="55">
        <f t="shared" si="46"/>
        <v>98.24111111111111</v>
      </c>
      <c r="M30" s="94">
        <f t="shared" si="1"/>
        <v>0.99952095808383223</v>
      </c>
      <c r="N30" s="94">
        <f t="shared" si="2"/>
        <v>1.0263157894736843</v>
      </c>
      <c r="O30" s="97">
        <f t="shared" si="3"/>
        <v>1.1232839838492596</v>
      </c>
      <c r="P30" s="133">
        <v>36.741666666666667</v>
      </c>
      <c r="Q30" s="134">
        <v>41.090909090909093</v>
      </c>
      <c r="R30" s="135">
        <v>41.916666666666664</v>
      </c>
      <c r="S30" s="252">
        <v>42.42</v>
      </c>
      <c r="T30" s="128">
        <f t="shared" si="47"/>
        <v>1.0120079522862824</v>
      </c>
      <c r="U30" s="128">
        <f t="shared" si="48"/>
        <v>1.0323451327433628</v>
      </c>
      <c r="V30" s="97">
        <f t="shared" si="49"/>
        <v>1.1545475164436381</v>
      </c>
      <c r="W30" s="177">
        <v>41.8</v>
      </c>
      <c r="X30" s="134">
        <v>48.833333333333336</v>
      </c>
      <c r="Y30" s="135">
        <v>48.833333333333336</v>
      </c>
      <c r="Z30" s="252">
        <v>47.166666666666664</v>
      </c>
      <c r="AA30" s="128">
        <f t="shared" si="68"/>
        <v>0.96587030716723543</v>
      </c>
      <c r="AB30" s="128">
        <f t="shared" si="69"/>
        <v>0.96587030716723543</v>
      </c>
      <c r="AC30" s="132">
        <f t="shared" si="70"/>
        <v>1.1283891547049443</v>
      </c>
      <c r="AD30" s="149">
        <v>24</v>
      </c>
      <c r="AE30" s="174" t="s">
        <v>88</v>
      </c>
      <c r="AF30" s="153" t="s">
        <v>27</v>
      </c>
      <c r="AG30" s="181">
        <v>27.962500000000002</v>
      </c>
      <c r="AH30" s="134">
        <v>42.733333333333327</v>
      </c>
      <c r="AI30" s="135">
        <v>44.316666666666663</v>
      </c>
      <c r="AJ30" s="251">
        <v>44.316666666666663</v>
      </c>
      <c r="AK30" s="136">
        <f t="shared" si="71"/>
        <v>1</v>
      </c>
      <c r="AL30" s="182">
        <f t="shared" si="72"/>
        <v>1.0370514820592824</v>
      </c>
      <c r="AM30" s="137">
        <f t="shared" si="73"/>
        <v>1.5848606765012663</v>
      </c>
      <c r="AN30" s="133">
        <v>31.465</v>
      </c>
      <c r="AO30" s="134">
        <v>29.563333333333333</v>
      </c>
      <c r="AP30" s="78">
        <v>30.546666666666667</v>
      </c>
      <c r="AQ30" s="251">
        <v>33.880000000000003</v>
      </c>
      <c r="AR30" s="79">
        <f t="shared" si="10"/>
        <v>1.109122653862942</v>
      </c>
      <c r="AS30" s="79">
        <f t="shared" si="11"/>
        <v>1.1460142067876875</v>
      </c>
      <c r="AT30" s="137">
        <f t="shared" si="12"/>
        <v>1.0767519466073416</v>
      </c>
      <c r="AU30" s="138">
        <v>27.28</v>
      </c>
      <c r="AV30" s="134">
        <v>31.79</v>
      </c>
      <c r="AW30" s="135">
        <v>33.049999999999997</v>
      </c>
      <c r="AX30" s="252">
        <v>32.840000000000003</v>
      </c>
      <c r="AY30" s="136">
        <f t="shared" si="74"/>
        <v>0.99364599092284434</v>
      </c>
      <c r="AZ30" s="79">
        <f t="shared" si="75"/>
        <v>1.0330292544825419</v>
      </c>
      <c r="BA30" s="137">
        <f t="shared" si="76"/>
        <v>1.2038123167155426</v>
      </c>
      <c r="BB30" s="149">
        <v>24</v>
      </c>
      <c r="BC30" s="174" t="s">
        <v>88</v>
      </c>
      <c r="BD30" s="153" t="s">
        <v>27</v>
      </c>
      <c r="BE30" s="133">
        <v>53.9</v>
      </c>
      <c r="BF30" s="134">
        <v>48.11</v>
      </c>
      <c r="BG30" s="135">
        <v>60.3</v>
      </c>
      <c r="BH30" s="251">
        <v>57</v>
      </c>
      <c r="BI30" s="128">
        <f t="shared" si="50"/>
        <v>0.94527363184079605</v>
      </c>
      <c r="BJ30" s="154">
        <f t="shared" si="51"/>
        <v>1.1847848680108086</v>
      </c>
      <c r="BK30" s="155">
        <f t="shared" si="52"/>
        <v>1.0575139146567718</v>
      </c>
      <c r="BL30" s="98">
        <v>35.57</v>
      </c>
      <c r="BM30" s="140">
        <v>36.369999999999997</v>
      </c>
      <c r="BN30" s="126">
        <v>34.659999999999997</v>
      </c>
      <c r="BO30" s="127">
        <v>34.659999999999997</v>
      </c>
      <c r="BP30" s="94">
        <f t="shared" si="16"/>
        <v>1</v>
      </c>
      <c r="BQ30" s="94">
        <f>BO30/BM30</f>
        <v>0.95298322793511137</v>
      </c>
      <c r="BR30" s="97">
        <f t="shared" si="18"/>
        <v>0.97441664323868415</v>
      </c>
      <c r="BS30" s="133">
        <v>53.363636363636367</v>
      </c>
      <c r="BT30" s="134">
        <v>59.375</v>
      </c>
      <c r="BU30" s="135">
        <v>56.875</v>
      </c>
      <c r="BV30" s="251">
        <v>56.111111111111114</v>
      </c>
      <c r="BW30" s="94">
        <f t="shared" si="53"/>
        <v>0.98656898656898662</v>
      </c>
      <c r="BX30" s="94">
        <f t="shared" si="54"/>
        <v>0.94502923976608189</v>
      </c>
      <c r="BY30" s="97">
        <f t="shared" si="55"/>
        <v>1.0514858981639219</v>
      </c>
      <c r="BZ30" s="153">
        <v>24</v>
      </c>
      <c r="CA30" s="174" t="s">
        <v>88</v>
      </c>
      <c r="CB30" s="153" t="s">
        <v>27</v>
      </c>
      <c r="CC30" s="98">
        <v>27.527272727272724</v>
      </c>
      <c r="CD30" s="140">
        <v>35.263636363636358</v>
      </c>
      <c r="CE30" s="126">
        <v>33.263636363636358</v>
      </c>
      <c r="CF30" s="127">
        <v>32.809090909090905</v>
      </c>
      <c r="CG30" s="141">
        <f t="shared" si="77"/>
        <v>0.98633506422519823</v>
      </c>
      <c r="CH30" s="94">
        <f t="shared" si="78"/>
        <v>0.93039443155452439</v>
      </c>
      <c r="CI30" s="97">
        <f t="shared" si="67"/>
        <v>1.1918758256274768</v>
      </c>
      <c r="CJ30" s="133">
        <v>37</v>
      </c>
      <c r="CK30" s="134">
        <v>38.200000000000003</v>
      </c>
      <c r="CL30" s="135">
        <v>35.4</v>
      </c>
      <c r="CM30" s="252">
        <v>37</v>
      </c>
      <c r="CN30" s="128">
        <f t="shared" si="56"/>
        <v>1.0451977401129944</v>
      </c>
      <c r="CO30" s="94">
        <f t="shared" si="57"/>
        <v>0.96858638743455494</v>
      </c>
      <c r="CP30" s="97">
        <f t="shared" si="58"/>
        <v>1</v>
      </c>
      <c r="CQ30" s="142">
        <v>25.112857142857141</v>
      </c>
      <c r="CR30" s="143">
        <v>28.784285714285716</v>
      </c>
      <c r="CS30" s="144">
        <v>34.148333333333333</v>
      </c>
      <c r="CT30" s="264">
        <v>30.146666666666665</v>
      </c>
      <c r="CU30" s="128">
        <f t="shared" si="79"/>
        <v>0.88281516911513491</v>
      </c>
      <c r="CV30" s="128">
        <f t="shared" si="80"/>
        <v>1.0473307194732575</v>
      </c>
      <c r="CW30" s="132">
        <f t="shared" si="81"/>
        <v>1.2004475036501887</v>
      </c>
      <c r="CX30" s="149">
        <v>24</v>
      </c>
      <c r="CY30" s="174" t="s">
        <v>88</v>
      </c>
      <c r="CZ30" s="153" t="s">
        <v>27</v>
      </c>
      <c r="DA30" s="133">
        <v>28.48</v>
      </c>
      <c r="DB30" s="134">
        <v>32.97</v>
      </c>
      <c r="DC30" s="135">
        <v>33.760000000000005</v>
      </c>
      <c r="DD30" s="252">
        <v>34.357999999999997</v>
      </c>
      <c r="DE30" s="128">
        <f t="shared" si="82"/>
        <v>1.0177132701421798</v>
      </c>
      <c r="DF30" s="128">
        <f t="shared" si="83"/>
        <v>1.0420988777676676</v>
      </c>
      <c r="DG30" s="97">
        <f t="shared" si="84"/>
        <v>1.2063904494382021</v>
      </c>
      <c r="DH30" s="133">
        <v>43.74</v>
      </c>
      <c r="DI30" s="134">
        <v>44.7</v>
      </c>
      <c r="DJ30" s="135">
        <v>46.22</v>
      </c>
      <c r="DK30" s="252">
        <v>49.34</v>
      </c>
      <c r="DL30" s="128">
        <f t="shared" si="31"/>
        <v>1.0675032453483342</v>
      </c>
      <c r="DM30" s="79">
        <f t="shared" si="32"/>
        <v>1.1038031319910515</v>
      </c>
      <c r="DN30" s="97">
        <f t="shared" si="33"/>
        <v>1.1280292638317331</v>
      </c>
      <c r="DO30" s="173">
        <v>50.136363636363633</v>
      </c>
      <c r="DP30" s="134">
        <v>51.428571428571431</v>
      </c>
      <c r="DQ30" s="135">
        <v>51.19047619047619</v>
      </c>
      <c r="DR30" s="251">
        <v>52.142857142857146</v>
      </c>
      <c r="DS30" s="94">
        <f t="shared" si="85"/>
        <v>1.0186046511627909</v>
      </c>
      <c r="DT30" s="94">
        <f t="shared" si="86"/>
        <v>1.0138888888888888</v>
      </c>
      <c r="DU30" s="97">
        <f t="shared" si="87"/>
        <v>1.040020722704313</v>
      </c>
      <c r="DV30" s="112"/>
      <c r="DW30" s="113" t="s">
        <v>102</v>
      </c>
      <c r="DX30" s="114">
        <f t="shared" si="37"/>
        <v>-4.7904191616776615E-4</v>
      </c>
      <c r="DY30" s="115">
        <f t="shared" si="38"/>
        <v>2.6315789473684292E-2</v>
      </c>
      <c r="DZ30" s="116">
        <f t="shared" si="39"/>
        <v>0.12328398384925965</v>
      </c>
      <c r="EA30" s="117">
        <f t="shared" si="40"/>
        <v>-2.0000000000003126E-2</v>
      </c>
      <c r="EB30" s="118">
        <f t="shared" si="41"/>
        <v>1.0700000000000003</v>
      </c>
      <c r="EC30" s="119">
        <f t="shared" si="42"/>
        <v>4.5799999999999983</v>
      </c>
    </row>
    <row r="31" spans="1:135" s="20" customFormat="1" x14ac:dyDescent="0.25">
      <c r="A31" s="149">
        <v>25</v>
      </c>
      <c r="B31" s="174" t="s">
        <v>89</v>
      </c>
      <c r="C31" s="149" t="s">
        <v>27</v>
      </c>
      <c r="D31" s="122">
        <v>38.49</v>
      </c>
      <c r="E31" s="123">
        <v>52.76</v>
      </c>
      <c r="F31" s="124">
        <v>48.89</v>
      </c>
      <c r="G31" s="55">
        <f t="shared" si="0"/>
        <v>47.71</v>
      </c>
      <c r="H31" s="55">
        <v>1.3555555555555554</v>
      </c>
      <c r="I31" s="55">
        <f t="shared" si="43"/>
        <v>64.673555555555552</v>
      </c>
      <c r="J31" s="55">
        <f t="shared" si="44"/>
        <v>66.273111111111106</v>
      </c>
      <c r="K31" s="55">
        <f t="shared" si="45"/>
        <v>71.519111111111101</v>
      </c>
      <c r="L31" s="55">
        <f t="shared" si="46"/>
        <v>52.175333333333327</v>
      </c>
      <c r="M31" s="94">
        <f t="shared" si="1"/>
        <v>0.97586418490488858</v>
      </c>
      <c r="N31" s="94">
        <f t="shared" si="2"/>
        <v>0.90428354814253231</v>
      </c>
      <c r="O31" s="97">
        <f t="shared" si="3"/>
        <v>1.2395427383736035</v>
      </c>
      <c r="P31" s="133">
        <v>36.166666666666664</v>
      </c>
      <c r="Q31" s="134">
        <v>61.291666666666664</v>
      </c>
      <c r="R31" s="135">
        <v>53.166666666666664</v>
      </c>
      <c r="S31" s="252">
        <v>48.67</v>
      </c>
      <c r="T31" s="128">
        <f t="shared" si="47"/>
        <v>0.91542319749216305</v>
      </c>
      <c r="U31" s="128">
        <f t="shared" si="48"/>
        <v>0.79407205982324958</v>
      </c>
      <c r="V31" s="97">
        <f t="shared" si="49"/>
        <v>1.3457142857142859</v>
      </c>
      <c r="W31" s="177">
        <v>46</v>
      </c>
      <c r="X31" s="134">
        <v>55.666666666666664</v>
      </c>
      <c r="Y31" s="135">
        <v>49.833333333333336</v>
      </c>
      <c r="Z31" s="252">
        <v>46.5</v>
      </c>
      <c r="AA31" s="128">
        <f t="shared" si="68"/>
        <v>0.93311036789297652</v>
      </c>
      <c r="AB31" s="128">
        <f t="shared" si="69"/>
        <v>0.83532934131736536</v>
      </c>
      <c r="AC31" s="132">
        <f t="shared" si="70"/>
        <v>1.0108695652173914</v>
      </c>
      <c r="AD31" s="149">
        <v>25</v>
      </c>
      <c r="AE31" s="174" t="s">
        <v>89</v>
      </c>
      <c r="AF31" s="153" t="s">
        <v>27</v>
      </c>
      <c r="AG31" s="181">
        <v>45.65</v>
      </c>
      <c r="AH31" s="134">
        <v>64.483333333333334</v>
      </c>
      <c r="AI31" s="135">
        <v>61.333333333333336</v>
      </c>
      <c r="AJ31" s="251">
        <v>61.333333333333336</v>
      </c>
      <c r="AK31" s="136">
        <f t="shared" si="71"/>
        <v>1</v>
      </c>
      <c r="AL31" s="182">
        <f t="shared" si="72"/>
        <v>0.95115016800206775</v>
      </c>
      <c r="AM31" s="137">
        <f t="shared" si="73"/>
        <v>1.3435560423512232</v>
      </c>
      <c r="AN31" s="133">
        <v>27.631666666666664</v>
      </c>
      <c r="AO31" s="134">
        <v>43.363333333333337</v>
      </c>
      <c r="AP31" s="78">
        <v>37.53</v>
      </c>
      <c r="AQ31" s="251">
        <v>38.696666666666665</v>
      </c>
      <c r="AR31" s="79">
        <f t="shared" si="10"/>
        <v>1.0310862421174172</v>
      </c>
      <c r="AS31" s="79">
        <f t="shared" si="11"/>
        <v>0.89238219694057952</v>
      </c>
      <c r="AT31" s="137">
        <f t="shared" si="12"/>
        <v>1.4004463477893723</v>
      </c>
      <c r="AU31" s="138">
        <v>27.23</v>
      </c>
      <c r="AV31" s="134">
        <v>47.31</v>
      </c>
      <c r="AW31" s="135">
        <v>42.25</v>
      </c>
      <c r="AX31" s="252">
        <v>40.97</v>
      </c>
      <c r="AY31" s="136">
        <f t="shared" si="74"/>
        <v>0.9697041420118343</v>
      </c>
      <c r="AZ31" s="79">
        <f t="shared" si="75"/>
        <v>0.86599027689706187</v>
      </c>
      <c r="BA31" s="137">
        <f t="shared" si="76"/>
        <v>1.5045905251560778</v>
      </c>
      <c r="BB31" s="149">
        <v>25</v>
      </c>
      <c r="BC31" s="174" t="s">
        <v>89</v>
      </c>
      <c r="BD31" s="153" t="s">
        <v>27</v>
      </c>
      <c r="BE31" s="133">
        <v>46.4</v>
      </c>
      <c r="BF31" s="134">
        <v>61</v>
      </c>
      <c r="BG31" s="135">
        <v>61.5</v>
      </c>
      <c r="BH31" s="251">
        <v>59</v>
      </c>
      <c r="BI31" s="128">
        <f t="shared" si="50"/>
        <v>0.95934959349593496</v>
      </c>
      <c r="BJ31" s="154">
        <f t="shared" si="51"/>
        <v>0.96721311475409832</v>
      </c>
      <c r="BK31" s="155">
        <f t="shared" si="52"/>
        <v>1.271551724137931</v>
      </c>
      <c r="BL31" s="98">
        <v>37</v>
      </c>
      <c r="BM31" s="140">
        <v>42.43</v>
      </c>
      <c r="BN31" s="126">
        <v>42.8</v>
      </c>
      <c r="BO31" s="127">
        <v>42.8</v>
      </c>
      <c r="BP31" s="94">
        <f t="shared" si="16"/>
        <v>1</v>
      </c>
      <c r="BQ31" s="94">
        <f t="shared" si="17"/>
        <v>1.0087202451095922</v>
      </c>
      <c r="BR31" s="97">
        <f t="shared" si="18"/>
        <v>1.1567567567567567</v>
      </c>
      <c r="BS31" s="133">
        <v>52.272727272727273</v>
      </c>
      <c r="BT31" s="134">
        <v>66.428571428571431</v>
      </c>
      <c r="BU31" s="135">
        <v>65</v>
      </c>
      <c r="BV31" s="251">
        <v>63.555555555555557</v>
      </c>
      <c r="BW31" s="94">
        <f t="shared" si="53"/>
        <v>0.97777777777777786</v>
      </c>
      <c r="BX31" s="94">
        <f t="shared" si="54"/>
        <v>0.95675029868578254</v>
      </c>
      <c r="BY31" s="97">
        <f t="shared" si="55"/>
        <v>1.2158454106280194</v>
      </c>
      <c r="BZ31" s="153">
        <v>25</v>
      </c>
      <c r="CA31" s="174" t="s">
        <v>89</v>
      </c>
      <c r="CB31" s="153" t="s">
        <v>27</v>
      </c>
      <c r="CC31" s="98">
        <v>27.34545454545454</v>
      </c>
      <c r="CD31" s="140">
        <v>46.790909090909082</v>
      </c>
      <c r="CE31" s="126">
        <v>43.072727272727271</v>
      </c>
      <c r="CF31" s="127">
        <v>41.345454545454544</v>
      </c>
      <c r="CG31" s="141">
        <f t="shared" si="77"/>
        <v>0.9598986914309835</v>
      </c>
      <c r="CH31" s="94">
        <f t="shared" si="78"/>
        <v>0.88362152710316699</v>
      </c>
      <c r="CI31" s="97">
        <f t="shared" si="67"/>
        <v>1.5119680851063833</v>
      </c>
      <c r="CJ31" s="133">
        <v>37.6</v>
      </c>
      <c r="CK31" s="134">
        <v>54.2</v>
      </c>
      <c r="CL31" s="135">
        <v>47</v>
      </c>
      <c r="CM31" s="252">
        <v>45.6</v>
      </c>
      <c r="CN31" s="128">
        <f t="shared" si="56"/>
        <v>0.97021276595744688</v>
      </c>
      <c r="CO31" s="94">
        <f t="shared" si="57"/>
        <v>0.84132841328413277</v>
      </c>
      <c r="CP31" s="97">
        <f t="shared" si="58"/>
        <v>1.2127659574468086</v>
      </c>
      <c r="CQ31" s="142">
        <v>26.827142857142857</v>
      </c>
      <c r="CR31" s="143">
        <v>43.697142857142858</v>
      </c>
      <c r="CS31" s="144">
        <v>35.965000000000003</v>
      </c>
      <c r="CT31" s="264">
        <v>36.146666666666668</v>
      </c>
      <c r="CU31" s="128">
        <f t="shared" si="79"/>
        <v>1.0050512071921776</v>
      </c>
      <c r="CV31" s="128">
        <f t="shared" si="80"/>
        <v>0.82720892724815831</v>
      </c>
      <c r="CW31" s="132">
        <f t="shared" si="81"/>
        <v>1.3473915898965156</v>
      </c>
      <c r="CX31" s="149">
        <v>25</v>
      </c>
      <c r="CY31" s="174" t="s">
        <v>89</v>
      </c>
      <c r="CZ31" s="153" t="s">
        <v>27</v>
      </c>
      <c r="DA31" s="133">
        <v>30.26</v>
      </c>
      <c r="DB31" s="134">
        <v>43.97</v>
      </c>
      <c r="DC31" s="135">
        <v>40.774000000000001</v>
      </c>
      <c r="DD31" s="252">
        <v>38.158000000000001</v>
      </c>
      <c r="DE31" s="128">
        <f t="shared" si="82"/>
        <v>0.93584146760190323</v>
      </c>
      <c r="DF31" s="128">
        <f t="shared" si="83"/>
        <v>0.86781896747782583</v>
      </c>
      <c r="DG31" s="97">
        <f t="shared" si="84"/>
        <v>1.261004626569729</v>
      </c>
      <c r="DH31" s="133">
        <v>48.69</v>
      </c>
      <c r="DI31" s="134">
        <v>54.49</v>
      </c>
      <c r="DJ31" s="135">
        <v>49.75</v>
      </c>
      <c r="DK31" s="252">
        <v>51.2</v>
      </c>
      <c r="DL31" s="128">
        <f t="shared" si="31"/>
        <v>1.0291457286432162</v>
      </c>
      <c r="DM31" s="79">
        <f t="shared" si="32"/>
        <v>0.93962194898146456</v>
      </c>
      <c r="DN31" s="97">
        <f t="shared" si="33"/>
        <v>1.0515506264119943</v>
      </c>
      <c r="DO31" s="173">
        <v>49.772727272727273</v>
      </c>
      <c r="DP31" s="134">
        <v>53.476190476190474</v>
      </c>
      <c r="DQ31" s="135">
        <v>54.428571428571431</v>
      </c>
      <c r="DR31" s="252">
        <v>53.952380952380949</v>
      </c>
      <c r="DS31" s="94">
        <f t="shared" si="85"/>
        <v>0.99125109361329822</v>
      </c>
      <c r="DT31" s="94">
        <f t="shared" si="86"/>
        <v>1.0089047195013356</v>
      </c>
      <c r="DU31" s="97">
        <f t="shared" si="87"/>
        <v>1.083974777125462</v>
      </c>
      <c r="DV31" s="112"/>
      <c r="DW31" s="113" t="s">
        <v>89</v>
      </c>
      <c r="DX31" s="114">
        <f t="shared" si="37"/>
        <v>-2.4135815095111424E-2</v>
      </c>
      <c r="DY31" s="115">
        <f t="shared" si="38"/>
        <v>-9.5716451857467688E-2</v>
      </c>
      <c r="DZ31" s="116">
        <f t="shared" si="39"/>
        <v>0.23954273837360351</v>
      </c>
      <c r="EA31" s="117">
        <f t="shared" si="40"/>
        <v>-1.1799999999999997</v>
      </c>
      <c r="EB31" s="118">
        <f t="shared" si="41"/>
        <v>-5.0499999999999972</v>
      </c>
      <c r="EC31" s="119">
        <f t="shared" si="42"/>
        <v>9.2199999999999989</v>
      </c>
    </row>
    <row r="32" spans="1:135" s="20" customFormat="1" x14ac:dyDescent="0.25">
      <c r="A32" s="149">
        <v>26</v>
      </c>
      <c r="B32" s="174" t="s">
        <v>90</v>
      </c>
      <c r="C32" s="149" t="s">
        <v>27</v>
      </c>
      <c r="D32" s="122">
        <v>37.97</v>
      </c>
      <c r="E32" s="123">
        <v>46.36</v>
      </c>
      <c r="F32" s="124">
        <v>48.39</v>
      </c>
      <c r="G32" s="55">
        <f t="shared" si="0"/>
        <v>49.58</v>
      </c>
      <c r="H32" s="55">
        <v>1.3555555555555554</v>
      </c>
      <c r="I32" s="55">
        <f t="shared" si="43"/>
        <v>67.208444444444439</v>
      </c>
      <c r="J32" s="55">
        <f t="shared" si="44"/>
        <v>65.595333333333329</v>
      </c>
      <c r="K32" s="55">
        <f t="shared" si="45"/>
        <v>62.843555555555547</v>
      </c>
      <c r="L32" s="55">
        <f t="shared" si="46"/>
        <v>51.470444444444439</v>
      </c>
      <c r="M32" s="94">
        <f t="shared" si="1"/>
        <v>1.024591857821864</v>
      </c>
      <c r="N32" s="94">
        <f t="shared" si="2"/>
        <v>1.0694564279551337</v>
      </c>
      <c r="O32" s="97">
        <f t="shared" si="3"/>
        <v>1.3057677113510666</v>
      </c>
      <c r="P32" s="133">
        <v>37.658333333333331</v>
      </c>
      <c r="Q32" s="134">
        <v>47.083333333333336</v>
      </c>
      <c r="R32" s="135">
        <v>50.583333333333336</v>
      </c>
      <c r="S32" s="252">
        <v>51.25</v>
      </c>
      <c r="T32" s="128">
        <f t="shared" si="47"/>
        <v>1.0131795716639209</v>
      </c>
      <c r="U32" s="128">
        <f t="shared" si="48"/>
        <v>1.0884955752212389</v>
      </c>
      <c r="V32" s="97">
        <f t="shared" si="49"/>
        <v>1.3609205576454968</v>
      </c>
      <c r="W32" s="177">
        <v>42.8</v>
      </c>
      <c r="X32" s="134">
        <v>48</v>
      </c>
      <c r="Y32" s="135">
        <v>50.5</v>
      </c>
      <c r="Z32" s="252">
        <v>49</v>
      </c>
      <c r="AA32" s="128">
        <f t="shared" si="68"/>
        <v>0.97029702970297027</v>
      </c>
      <c r="AB32" s="128">
        <f t="shared" si="69"/>
        <v>1.0208333333333333</v>
      </c>
      <c r="AC32" s="132">
        <f t="shared" si="70"/>
        <v>1.1448598130841123</v>
      </c>
      <c r="AD32" s="149">
        <v>26</v>
      </c>
      <c r="AE32" s="174" t="s">
        <v>90</v>
      </c>
      <c r="AF32" s="153" t="s">
        <v>27</v>
      </c>
      <c r="AG32" s="181">
        <v>32.333333333333336</v>
      </c>
      <c r="AH32" s="134">
        <v>46</v>
      </c>
      <c r="AI32" s="135">
        <v>52</v>
      </c>
      <c r="AJ32" s="251">
        <v>52.25</v>
      </c>
      <c r="AK32" s="136">
        <f t="shared" si="71"/>
        <v>1.0048076923076923</v>
      </c>
      <c r="AL32" s="182">
        <f t="shared" si="72"/>
        <v>1.1358695652173914</v>
      </c>
      <c r="AM32" s="137">
        <f t="shared" si="73"/>
        <v>1.6159793814432988</v>
      </c>
      <c r="AN32" s="133">
        <v>27.114999999999998</v>
      </c>
      <c r="AO32" s="134">
        <v>39.613333333333337</v>
      </c>
      <c r="AP32" s="78">
        <v>43.379999999999995</v>
      </c>
      <c r="AQ32" s="251">
        <v>53.865000000000002</v>
      </c>
      <c r="AR32" s="79">
        <f t="shared" si="10"/>
        <v>1.2417012448132783</v>
      </c>
      <c r="AS32" s="79">
        <f t="shared" si="11"/>
        <v>1.359769437899697</v>
      </c>
      <c r="AT32" s="137">
        <f t="shared" si="12"/>
        <v>1.9865388161534208</v>
      </c>
      <c r="AU32" s="138">
        <v>26.92</v>
      </c>
      <c r="AV32" s="134">
        <v>45.74</v>
      </c>
      <c r="AW32" s="135">
        <v>44.92</v>
      </c>
      <c r="AX32" s="252">
        <v>45.1</v>
      </c>
      <c r="AY32" s="136">
        <f t="shared" si="74"/>
        <v>1.004007123775601</v>
      </c>
      <c r="AZ32" s="79">
        <f t="shared" si="75"/>
        <v>0.98600787057280281</v>
      </c>
      <c r="BA32" s="137">
        <f t="shared" si="76"/>
        <v>1.6753343239227341</v>
      </c>
      <c r="BB32" s="149">
        <v>26</v>
      </c>
      <c r="BC32" s="174" t="s">
        <v>90</v>
      </c>
      <c r="BD32" s="153" t="s">
        <v>27</v>
      </c>
      <c r="BE32" s="133">
        <v>53.4</v>
      </c>
      <c r="BF32" s="134">
        <v>55.44</v>
      </c>
      <c r="BG32" s="135">
        <v>57.1</v>
      </c>
      <c r="BH32" s="251">
        <v>55</v>
      </c>
      <c r="BI32" s="128">
        <f t="shared" si="50"/>
        <v>0.96322241681260945</v>
      </c>
      <c r="BJ32" s="154">
        <f t="shared" si="51"/>
        <v>0.99206349206349209</v>
      </c>
      <c r="BK32" s="155">
        <f t="shared" si="52"/>
        <v>1.0299625468164795</v>
      </c>
      <c r="BL32" s="98">
        <v>34.43</v>
      </c>
      <c r="BM32" s="140">
        <v>37.43</v>
      </c>
      <c r="BN32" s="126">
        <v>40</v>
      </c>
      <c r="BO32" s="127">
        <v>40.04</v>
      </c>
      <c r="BP32" s="94">
        <f t="shared" si="16"/>
        <v>1.0009999999999999</v>
      </c>
      <c r="BQ32" s="94">
        <f t="shared" si="17"/>
        <v>1.0697301629708789</v>
      </c>
      <c r="BR32" s="97">
        <f t="shared" si="18"/>
        <v>1.1629392971246006</v>
      </c>
      <c r="BS32" s="133">
        <v>53.363636363636367</v>
      </c>
      <c r="BT32" s="134">
        <v>61</v>
      </c>
      <c r="BU32" s="135">
        <v>58.285714285714285</v>
      </c>
      <c r="BV32" s="251">
        <v>58.5</v>
      </c>
      <c r="BW32" s="94">
        <f t="shared" si="53"/>
        <v>1.0036764705882353</v>
      </c>
      <c r="BX32" s="94">
        <f t="shared" si="54"/>
        <v>0.95901639344262291</v>
      </c>
      <c r="BY32" s="97">
        <f t="shared" si="55"/>
        <v>1.096252129471891</v>
      </c>
      <c r="BZ32" s="153">
        <v>26</v>
      </c>
      <c r="CA32" s="174" t="s">
        <v>90</v>
      </c>
      <c r="CB32" s="153" t="s">
        <v>27</v>
      </c>
      <c r="CC32" s="98">
        <v>27.84545454545454</v>
      </c>
      <c r="CD32" s="140">
        <v>40.808181818181815</v>
      </c>
      <c r="CE32" s="126">
        <v>44.444545454545455</v>
      </c>
      <c r="CF32" s="127">
        <v>49.262727272727268</v>
      </c>
      <c r="CG32" s="141">
        <f t="shared" si="77"/>
        <v>1.1084088445253533</v>
      </c>
      <c r="CH32" s="94">
        <f t="shared" si="78"/>
        <v>1.2071777050056807</v>
      </c>
      <c r="CI32" s="97">
        <f t="shared" si="67"/>
        <v>1.7691478942213519</v>
      </c>
      <c r="CJ32" s="133">
        <v>36.200000000000003</v>
      </c>
      <c r="CK32" s="134">
        <v>34.799999999999997</v>
      </c>
      <c r="CL32" s="135">
        <v>34.4</v>
      </c>
      <c r="CM32" s="252">
        <v>34.4</v>
      </c>
      <c r="CN32" s="128">
        <f t="shared" si="56"/>
        <v>1</v>
      </c>
      <c r="CO32" s="94">
        <f t="shared" si="57"/>
        <v>0.9885057471264368</v>
      </c>
      <c r="CP32" s="97">
        <f t="shared" si="58"/>
        <v>0.95027624309392256</v>
      </c>
      <c r="CQ32" s="142">
        <v>25.97</v>
      </c>
      <c r="CR32" s="143">
        <v>47.411428571428573</v>
      </c>
      <c r="CS32" s="144">
        <v>49.548333333333339</v>
      </c>
      <c r="CT32" s="264">
        <v>49.866666666666674</v>
      </c>
      <c r="CU32" s="128">
        <f t="shared" si="79"/>
        <v>1.0064247031518048</v>
      </c>
      <c r="CV32" s="128">
        <f t="shared" si="80"/>
        <v>1.0517857860270783</v>
      </c>
      <c r="CW32" s="132">
        <f t="shared" si="81"/>
        <v>1.9201642921319475</v>
      </c>
      <c r="CX32" s="149">
        <v>26</v>
      </c>
      <c r="CY32" s="174" t="s">
        <v>90</v>
      </c>
      <c r="CZ32" s="153" t="s">
        <v>27</v>
      </c>
      <c r="DA32" s="133">
        <v>34.950000000000003</v>
      </c>
      <c r="DB32" s="134">
        <v>41.664000000000001</v>
      </c>
      <c r="DC32" s="135">
        <v>50.290000000000006</v>
      </c>
      <c r="DD32" s="252">
        <v>50.758000000000003</v>
      </c>
      <c r="DE32" s="128">
        <f t="shared" si="82"/>
        <v>1.0093060250546828</v>
      </c>
      <c r="DF32" s="128">
        <f t="shared" si="83"/>
        <v>1.2182699692780339</v>
      </c>
      <c r="DG32" s="97">
        <f t="shared" si="84"/>
        <v>1.4523032904148783</v>
      </c>
      <c r="DH32" s="173">
        <v>46.21</v>
      </c>
      <c r="DI32" s="134">
        <v>49.27</v>
      </c>
      <c r="DJ32" s="135">
        <v>47.45</v>
      </c>
      <c r="DK32" s="252">
        <v>50.13</v>
      </c>
      <c r="DL32" s="128">
        <f t="shared" si="31"/>
        <v>1.0564805057955742</v>
      </c>
      <c r="DM32" s="160">
        <f t="shared" si="32"/>
        <v>1.017454840673838</v>
      </c>
      <c r="DN32" s="97">
        <f t="shared" si="33"/>
        <v>1.0848301233499242</v>
      </c>
      <c r="DO32" s="173">
        <v>52.409090909090907</v>
      </c>
      <c r="DP32" s="134">
        <v>54.761904761904759</v>
      </c>
      <c r="DQ32" s="135">
        <v>54.523809523809526</v>
      </c>
      <c r="DR32" s="252">
        <v>54.761904761904759</v>
      </c>
      <c r="DS32" s="94">
        <f t="shared" si="85"/>
        <v>1.0043668122270741</v>
      </c>
      <c r="DT32" s="94">
        <f t="shared" si="86"/>
        <v>1</v>
      </c>
      <c r="DU32" s="97">
        <f t="shared" si="87"/>
        <v>1.0448932391690415</v>
      </c>
      <c r="DV32" s="112"/>
      <c r="DW32" s="113" t="s">
        <v>90</v>
      </c>
      <c r="DX32" s="114">
        <f t="shared" si="37"/>
        <v>2.4591857821864016E-2</v>
      </c>
      <c r="DY32" s="115">
        <f t="shared" si="38"/>
        <v>6.9456427955133737E-2</v>
      </c>
      <c r="DZ32" s="116">
        <f t="shared" si="39"/>
        <v>0.30576771135106662</v>
      </c>
      <c r="EA32" s="117">
        <f t="shared" si="40"/>
        <v>1.1899999999999977</v>
      </c>
      <c r="EB32" s="118">
        <f t="shared" si="41"/>
        <v>3.2199999999999989</v>
      </c>
      <c r="EC32" s="119">
        <f t="shared" si="42"/>
        <v>11.61</v>
      </c>
    </row>
    <row r="33" spans="1:133" s="20" customFormat="1" ht="15.75" thickBot="1" x14ac:dyDescent="0.3">
      <c r="A33" s="183">
        <v>27</v>
      </c>
      <c r="B33" s="184" t="s">
        <v>91</v>
      </c>
      <c r="C33" s="183" t="s">
        <v>27</v>
      </c>
      <c r="D33" s="185">
        <v>124.29</v>
      </c>
      <c r="E33" s="186">
        <v>148.28</v>
      </c>
      <c r="F33" s="187">
        <v>156.74</v>
      </c>
      <c r="G33" s="55">
        <f t="shared" si="0"/>
        <v>157.33000000000001</v>
      </c>
      <c r="H33" s="247">
        <v>6.6750000000000007</v>
      </c>
      <c r="I33" s="55">
        <f t="shared" si="43"/>
        <v>1050.1777500000003</v>
      </c>
      <c r="J33" s="55">
        <f t="shared" si="44"/>
        <v>1046.2395000000001</v>
      </c>
      <c r="K33" s="55">
        <f t="shared" si="45"/>
        <v>989.76900000000012</v>
      </c>
      <c r="L33" s="55">
        <f t="shared" si="46"/>
        <v>829.63575000000014</v>
      </c>
      <c r="M33" s="188">
        <f t="shared" si="1"/>
        <v>1.0037641954829655</v>
      </c>
      <c r="N33" s="188">
        <f t="shared" si="2"/>
        <v>1.0610331804693822</v>
      </c>
      <c r="O33" s="189">
        <f t="shared" si="3"/>
        <v>1.2658299139110145</v>
      </c>
      <c r="P33" s="190">
        <v>125.29166666666667</v>
      </c>
      <c r="Q33" s="191">
        <v>151.83333333333334</v>
      </c>
      <c r="R33" s="192">
        <v>154.91666666666666</v>
      </c>
      <c r="S33" s="255">
        <v>154.91999999999999</v>
      </c>
      <c r="T33" s="193">
        <f t="shared" si="47"/>
        <v>1.0000215169445938</v>
      </c>
      <c r="U33" s="193">
        <f t="shared" si="48"/>
        <v>1.0203293084522502</v>
      </c>
      <c r="V33" s="189">
        <f t="shared" si="49"/>
        <v>1.236474891918856</v>
      </c>
      <c r="W33" s="194">
        <v>101.6</v>
      </c>
      <c r="X33" s="191">
        <v>143.5</v>
      </c>
      <c r="Y33" s="192">
        <v>150.66666666666666</v>
      </c>
      <c r="Z33" s="255">
        <v>146.5</v>
      </c>
      <c r="AA33" s="193">
        <f t="shared" si="68"/>
        <v>0.97234513274336287</v>
      </c>
      <c r="AB33" s="193">
        <f t="shared" si="69"/>
        <v>1.0209059233449478</v>
      </c>
      <c r="AC33" s="195">
        <f t="shared" si="70"/>
        <v>1.4419291338582678</v>
      </c>
      <c r="AD33" s="183">
        <v>27</v>
      </c>
      <c r="AE33" s="184" t="s">
        <v>91</v>
      </c>
      <c r="AF33" s="196" t="s">
        <v>27</v>
      </c>
      <c r="AG33" s="190">
        <v>110.48333333333333</v>
      </c>
      <c r="AH33" s="197">
        <v>132.15833333333333</v>
      </c>
      <c r="AI33" s="135">
        <v>136.24166666666667</v>
      </c>
      <c r="AJ33" s="251">
        <v>136.40833333333333</v>
      </c>
      <c r="AK33" s="198">
        <f t="shared" si="71"/>
        <v>1.0012233164107895</v>
      </c>
      <c r="AL33" s="199">
        <f t="shared" si="72"/>
        <v>1.0321583958635474</v>
      </c>
      <c r="AM33" s="200">
        <f t="shared" si="73"/>
        <v>1.2346507768894253</v>
      </c>
      <c r="AN33" s="201">
        <v>82.215000000000003</v>
      </c>
      <c r="AO33" s="197">
        <v>114.38</v>
      </c>
      <c r="AP33" s="78">
        <v>133.52500000000001</v>
      </c>
      <c r="AQ33" s="251">
        <v>135.22999999999999</v>
      </c>
      <c r="AR33" s="202">
        <f t="shared" si="10"/>
        <v>1.0127691443549895</v>
      </c>
      <c r="AS33" s="202">
        <f t="shared" si="11"/>
        <v>1.1822871131316663</v>
      </c>
      <c r="AT33" s="200">
        <f t="shared" si="12"/>
        <v>1.6448336678221733</v>
      </c>
      <c r="AU33" s="203">
        <v>98.66</v>
      </c>
      <c r="AV33" s="191">
        <v>138.33000000000001</v>
      </c>
      <c r="AW33" s="192">
        <v>145.69</v>
      </c>
      <c r="AX33" s="255">
        <v>141.31</v>
      </c>
      <c r="AY33" s="204">
        <f t="shared" si="74"/>
        <v>0.96993616583156017</v>
      </c>
      <c r="AZ33" s="202">
        <f t="shared" si="75"/>
        <v>1.0215426877756091</v>
      </c>
      <c r="BA33" s="205">
        <f t="shared" si="76"/>
        <v>1.4322927224812487</v>
      </c>
      <c r="BB33" s="183">
        <v>27</v>
      </c>
      <c r="BC33" s="184" t="s">
        <v>91</v>
      </c>
      <c r="BD33" s="196" t="s">
        <v>27</v>
      </c>
      <c r="BE33" s="190">
        <v>144.80000000000001</v>
      </c>
      <c r="BF33" s="191">
        <v>157.78</v>
      </c>
      <c r="BG33" s="192">
        <v>175</v>
      </c>
      <c r="BH33" s="261">
        <v>178.89</v>
      </c>
      <c r="BI33" s="206">
        <f t="shared" si="50"/>
        <v>1.0222285714285713</v>
      </c>
      <c r="BJ33" s="207">
        <f t="shared" si="51"/>
        <v>1.133793890226898</v>
      </c>
      <c r="BK33" s="208">
        <f t="shared" si="52"/>
        <v>1.2354281767955799</v>
      </c>
      <c r="BL33" s="209">
        <v>128.86000000000001</v>
      </c>
      <c r="BM33" s="210">
        <v>144.63999999999999</v>
      </c>
      <c r="BN33" s="211">
        <v>147.15</v>
      </c>
      <c r="BO33" s="262">
        <v>147.15</v>
      </c>
      <c r="BP33" s="188">
        <f t="shared" si="16"/>
        <v>1</v>
      </c>
      <c r="BQ33" s="188">
        <f t="shared" si="17"/>
        <v>1.01735342920354</v>
      </c>
      <c r="BR33" s="189">
        <f t="shared" si="18"/>
        <v>1.1419369858761446</v>
      </c>
      <c r="BS33" s="190">
        <v>191.36363636363637</v>
      </c>
      <c r="BT33" s="191">
        <v>182.5</v>
      </c>
      <c r="BU33" s="192">
        <v>204.8</v>
      </c>
      <c r="BV33" s="261">
        <v>202.8</v>
      </c>
      <c r="BW33" s="188">
        <f t="shared" si="53"/>
        <v>0.990234375</v>
      </c>
      <c r="BX33" s="212">
        <f t="shared" si="54"/>
        <v>1.1112328767123287</v>
      </c>
      <c r="BY33" s="213">
        <f t="shared" si="55"/>
        <v>1.0597624703087887</v>
      </c>
      <c r="BZ33" s="196">
        <v>27</v>
      </c>
      <c r="CA33" s="184" t="s">
        <v>91</v>
      </c>
      <c r="CB33" s="196" t="s">
        <v>27</v>
      </c>
      <c r="CC33" s="209">
        <v>110.75454545454546</v>
      </c>
      <c r="CD33" s="210">
        <v>150.57272727272729</v>
      </c>
      <c r="CE33" s="126">
        <v>161.25454545454548</v>
      </c>
      <c r="CF33" s="127">
        <v>163.61818181818182</v>
      </c>
      <c r="CG33" s="214">
        <f t="shared" si="77"/>
        <v>1.0146577968203856</v>
      </c>
      <c r="CH33" s="212">
        <f t="shared" si="78"/>
        <v>1.0866388939201834</v>
      </c>
      <c r="CI33" s="213">
        <f t="shared" si="67"/>
        <v>1.4773044406139701</v>
      </c>
      <c r="CJ33" s="190">
        <v>135</v>
      </c>
      <c r="CK33" s="191">
        <v>160</v>
      </c>
      <c r="CL33" s="192">
        <v>167.2</v>
      </c>
      <c r="CM33" s="255">
        <v>172.8</v>
      </c>
      <c r="CN33" s="206">
        <f t="shared" si="56"/>
        <v>1.0334928229665072</v>
      </c>
      <c r="CO33" s="212">
        <f t="shared" si="57"/>
        <v>1.08</v>
      </c>
      <c r="CP33" s="213">
        <f t="shared" si="58"/>
        <v>1.28</v>
      </c>
      <c r="CQ33" s="215">
        <v>95.541428571428568</v>
      </c>
      <c r="CR33" s="216">
        <v>143.48285714285714</v>
      </c>
      <c r="CS33" s="144">
        <v>150.38166666666666</v>
      </c>
      <c r="CT33" s="264">
        <v>153.14666666666668</v>
      </c>
      <c r="CU33" s="206">
        <f t="shared" si="79"/>
        <v>1.018386549778896</v>
      </c>
      <c r="CV33" s="206">
        <f t="shared" si="80"/>
        <v>1.067351666367975</v>
      </c>
      <c r="CW33" s="217">
        <f t="shared" si="81"/>
        <v>1.6029346531297819</v>
      </c>
      <c r="CX33" s="183">
        <v>27</v>
      </c>
      <c r="CY33" s="184" t="s">
        <v>91</v>
      </c>
      <c r="CZ33" s="196" t="s">
        <v>27</v>
      </c>
      <c r="DA33" s="190">
        <v>115.18</v>
      </c>
      <c r="DB33" s="191">
        <v>127.21599999999998</v>
      </c>
      <c r="DC33" s="192">
        <v>139.774</v>
      </c>
      <c r="DD33" s="255">
        <v>141.374</v>
      </c>
      <c r="DE33" s="193">
        <f t="shared" si="82"/>
        <v>1.0114470502382418</v>
      </c>
      <c r="DF33" s="193">
        <f t="shared" si="83"/>
        <v>1.1112910325745191</v>
      </c>
      <c r="DG33" s="189">
        <f t="shared" si="84"/>
        <v>1.2274179545059904</v>
      </c>
      <c r="DH33" s="218">
        <v>144.31</v>
      </c>
      <c r="DI33" s="191">
        <v>159.63999999999999</v>
      </c>
      <c r="DJ33" s="192">
        <v>155.07</v>
      </c>
      <c r="DK33" s="255">
        <v>158.34</v>
      </c>
      <c r="DL33" s="206">
        <f t="shared" si="31"/>
        <v>1.0210872509189399</v>
      </c>
      <c r="DM33" s="199">
        <f t="shared" si="32"/>
        <v>0.99185667752443007</v>
      </c>
      <c r="DN33" s="213">
        <f t="shared" si="33"/>
        <v>1.0972212597879565</v>
      </c>
      <c r="DO33" s="218">
        <v>156.04166666666666</v>
      </c>
      <c r="DP33" s="191">
        <v>169.86956521739131</v>
      </c>
      <c r="DQ33" s="192">
        <v>172.69565217391303</v>
      </c>
      <c r="DR33" s="255">
        <v>170.08695652173913</v>
      </c>
      <c r="DS33" s="212">
        <f t="shared" si="85"/>
        <v>0.98489425981873113</v>
      </c>
      <c r="DT33" s="212">
        <f t="shared" si="86"/>
        <v>1.0012797542871767</v>
      </c>
      <c r="DU33" s="213">
        <f t="shared" si="87"/>
        <v>1.090009868230104</v>
      </c>
      <c r="DV33" s="112"/>
      <c r="DW33" s="113" t="s">
        <v>91</v>
      </c>
      <c r="DX33" s="114">
        <f t="shared" si="37"/>
        <v>3.7641954829654711E-3</v>
      </c>
      <c r="DY33" s="115">
        <f t="shared" si="38"/>
        <v>6.103318046938222E-2</v>
      </c>
      <c r="DZ33" s="116">
        <f t="shared" si="39"/>
        <v>0.26582991391101451</v>
      </c>
      <c r="EA33" s="117">
        <f t="shared" si="40"/>
        <v>0.59000000000000341</v>
      </c>
      <c r="EB33" s="118">
        <f t="shared" si="41"/>
        <v>9.0500000000000114</v>
      </c>
      <c r="EC33" s="119">
        <f t="shared" si="42"/>
        <v>33.040000000000006</v>
      </c>
    </row>
    <row r="34" spans="1:133" x14ac:dyDescent="0.25">
      <c r="I34" s="22">
        <f>SUM(I7:I33)</f>
        <v>6208.3843722222209</v>
      </c>
      <c r="J34" s="22">
        <f>SUM(J7:J33)</f>
        <v>6205.298322222221</v>
      </c>
      <c r="K34" s="22">
        <f t="shared" ref="K34:L34" si="88">SUM(K7:K33)</f>
        <v>6130.2820638888888</v>
      </c>
      <c r="L34" s="22">
        <f t="shared" si="88"/>
        <v>5751.1284749999995</v>
      </c>
      <c r="BC34" s="292"/>
      <c r="BD34" s="293"/>
      <c r="BE34" s="293"/>
      <c r="BF34" s="293"/>
      <c r="BG34" s="293"/>
      <c r="BH34" s="293"/>
      <c r="BI34" s="293"/>
      <c r="BJ34" s="293"/>
      <c r="BK34" s="293"/>
    </row>
    <row r="35" spans="1:133" x14ac:dyDescent="0.25">
      <c r="I35" s="249">
        <f>I34/J34*100-100</f>
        <v>4.9732500191780105E-2</v>
      </c>
      <c r="K35" s="249">
        <f>I34/K34*100-100</f>
        <v>1.2740410232247257</v>
      </c>
      <c r="L35" s="249">
        <f>I34/L34*100-100</f>
        <v>7.9507160935440737</v>
      </c>
    </row>
  </sheetData>
  <mergeCells count="33">
    <mergeCell ref="BC34:BK34"/>
    <mergeCell ref="BB5:BB6"/>
    <mergeCell ref="A5:A6"/>
    <mergeCell ref="AD5:AD6"/>
    <mergeCell ref="AG5:AM5"/>
    <mergeCell ref="W5:AC5"/>
    <mergeCell ref="AN5:AT5"/>
    <mergeCell ref="D5:O5"/>
    <mergeCell ref="AU5:BA5"/>
    <mergeCell ref="AE5:AE6"/>
    <mergeCell ref="AF5:AF6"/>
    <mergeCell ref="BD5:BD6"/>
    <mergeCell ref="A1:AC1"/>
    <mergeCell ref="A2:AC2"/>
    <mergeCell ref="A3:AC3"/>
    <mergeCell ref="C5:C6"/>
    <mergeCell ref="P5:V5"/>
    <mergeCell ref="B5:B6"/>
    <mergeCell ref="CC5:CI5"/>
    <mergeCell ref="CJ5:CP5"/>
    <mergeCell ref="BS5:BY5"/>
    <mergeCell ref="CB5:CB6"/>
    <mergeCell ref="BE5:BK5"/>
    <mergeCell ref="BL5:BR5"/>
    <mergeCell ref="CA5:CA6"/>
    <mergeCell ref="BZ5:BZ6"/>
    <mergeCell ref="DO5:DU5"/>
    <mergeCell ref="CQ5:CW5"/>
    <mergeCell ref="CX5:CX6"/>
    <mergeCell ref="CY5:CY6"/>
    <mergeCell ref="CZ5:CZ6"/>
    <mergeCell ref="DA5:DG5"/>
    <mergeCell ref="DH5:DN5"/>
  </mergeCells>
  <phoneticPr fontId="0" type="noConversion"/>
  <printOptions horizontalCentered="1"/>
  <pageMargins left="0" right="0" top="0" bottom="0" header="0.31496062992125984" footer="0.31496062992125984"/>
  <pageSetup paperSize="9" scale="91" orientation="landscape" r:id="rId1"/>
  <colBreaks count="4" manualBreakCount="4">
    <brk id="29" max="32" man="1"/>
    <brk id="53" max="32" man="1"/>
    <brk id="77" max="32" man="1"/>
    <brk id="10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view="pageBreakPreview" zoomScaleNormal="160" zoomScaleSheetLayoutView="100" workbookViewId="0">
      <pane xSplit="1" topLeftCell="B1" activePane="topRight" state="frozen"/>
      <selection pane="topRight" activeCell="B33" sqref="B33"/>
    </sheetView>
  </sheetViews>
  <sheetFormatPr defaultRowHeight="15" x14ac:dyDescent="0.25"/>
  <cols>
    <col min="1" max="1" width="4.28515625" customWidth="1"/>
    <col min="2" max="2" width="21.28515625" style="24" customWidth="1"/>
    <col min="3" max="3" width="5" customWidth="1"/>
    <col min="4" max="4" width="9.140625" customWidth="1"/>
    <col min="5" max="13" width="9.140625" hidden="1" customWidth="1"/>
    <col min="14" max="14" width="10.5703125" hidden="1" customWidth="1"/>
    <col min="15" max="17" width="9.140625" hidden="1" customWidth="1"/>
    <col min="18" max="18" width="9.7109375" hidden="1" customWidth="1"/>
    <col min="19" max="19" width="9.140625" customWidth="1"/>
    <col min="20" max="20" width="13.7109375" style="23" customWidth="1"/>
    <col min="21" max="21" width="9.140625" customWidth="1"/>
    <col min="22" max="22" width="13" style="23" customWidth="1"/>
  </cols>
  <sheetData>
    <row r="1" spans="1:24" ht="31.5" customHeight="1" x14ac:dyDescent="0.25">
      <c r="A1" s="302" t="s">
        <v>103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</row>
    <row r="2" spans="1:24" x14ac:dyDescent="0.25">
      <c r="A2" s="286" t="s">
        <v>104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</row>
    <row r="3" spans="1:24" ht="15" customHeight="1" x14ac:dyDescent="0.25">
      <c r="A3" s="287" t="s">
        <v>117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</row>
    <row r="4" spans="1:24" ht="15.75" thickBot="1" x14ac:dyDescent="0.3">
      <c r="A4" s="31"/>
      <c r="B4" s="219"/>
      <c r="C4" s="31"/>
      <c r="D4" s="31"/>
      <c r="E4" s="31"/>
      <c r="F4" s="31"/>
      <c r="G4" s="31"/>
      <c r="H4" s="37"/>
      <c r="I4" s="34"/>
      <c r="J4" s="32"/>
      <c r="K4" s="32"/>
      <c r="L4" s="38"/>
      <c r="M4" s="34"/>
      <c r="N4" s="34"/>
      <c r="O4" s="34"/>
      <c r="P4" s="34"/>
      <c r="Q4" s="34"/>
      <c r="R4" s="34"/>
      <c r="S4" s="32"/>
      <c r="T4" s="220"/>
      <c r="U4" s="32"/>
      <c r="V4" s="220"/>
    </row>
    <row r="5" spans="1:24" ht="36.75" thickBot="1" x14ac:dyDescent="0.3">
      <c r="A5" s="221" t="s">
        <v>70</v>
      </c>
      <c r="B5" s="222" t="s">
        <v>1</v>
      </c>
      <c r="C5" s="222" t="s">
        <v>94</v>
      </c>
      <c r="D5" s="223" t="s">
        <v>58</v>
      </c>
      <c r="E5" s="224" t="s">
        <v>16</v>
      </c>
      <c r="F5" s="224" t="s">
        <v>17</v>
      </c>
      <c r="G5" s="225" t="s">
        <v>18</v>
      </c>
      <c r="H5" s="225" t="s">
        <v>19</v>
      </c>
      <c r="I5" s="224" t="s">
        <v>55</v>
      </c>
      <c r="J5" s="224" t="s">
        <v>20</v>
      </c>
      <c r="K5" s="224" t="s">
        <v>21</v>
      </c>
      <c r="L5" s="224" t="s">
        <v>22</v>
      </c>
      <c r="M5" s="224" t="s">
        <v>67</v>
      </c>
      <c r="N5" s="224" t="s">
        <v>23</v>
      </c>
      <c r="O5" s="224" t="s">
        <v>24</v>
      </c>
      <c r="P5" s="224" t="s">
        <v>57</v>
      </c>
      <c r="Q5" s="224" t="s">
        <v>56</v>
      </c>
      <c r="R5" s="226" t="s">
        <v>25</v>
      </c>
      <c r="S5" s="303" t="s">
        <v>106</v>
      </c>
      <c r="T5" s="303"/>
      <c r="U5" s="303" t="s">
        <v>107</v>
      </c>
      <c r="V5" s="303"/>
    </row>
    <row r="6" spans="1:24" ht="18" x14ac:dyDescent="0.25">
      <c r="A6" s="227">
        <v>1</v>
      </c>
      <c r="B6" s="228" t="s">
        <v>66</v>
      </c>
      <c r="C6" s="229" t="s">
        <v>27</v>
      </c>
      <c r="D6" s="230">
        <f>AVERAGE(E6:R6)</f>
        <v>457.40391774891776</v>
      </c>
      <c r="E6" s="231">
        <f>SUM(Сводная!S7)</f>
        <v>431.4</v>
      </c>
      <c r="F6" s="232">
        <f>SUM(Сводная!Z7)</f>
        <v>387.25</v>
      </c>
      <c r="G6" s="233">
        <f>Сводная!AJ7</f>
        <v>430.75</v>
      </c>
      <c r="H6" s="233">
        <f>Сводная!AQ7</f>
        <v>372.39833333333331</v>
      </c>
      <c r="I6" s="233">
        <f>Сводная!AX7</f>
        <v>350</v>
      </c>
      <c r="J6" s="231">
        <f>Сводная!BH7</f>
        <v>492</v>
      </c>
      <c r="K6" s="233">
        <f>Сводная!BO7</f>
        <v>552.33000000000004</v>
      </c>
      <c r="L6" s="231">
        <f>Сводная!BV7</f>
        <v>565</v>
      </c>
      <c r="M6" s="231">
        <f>Сводная!CF7</f>
        <v>339.5</v>
      </c>
      <c r="N6" s="234">
        <f>SUM(Сводная!CM7)</f>
        <v>600</v>
      </c>
      <c r="O6" s="233">
        <f>Сводная!CT7</f>
        <v>392.22500000000002</v>
      </c>
      <c r="P6" s="233">
        <f>Сводная!DD7</f>
        <v>456.48333333333335</v>
      </c>
      <c r="Q6" s="231">
        <f>Сводная!DK7</f>
        <v>527.5</v>
      </c>
      <c r="R6" s="233">
        <f>Сводная!DR7</f>
        <v>506.81818181818181</v>
      </c>
      <c r="S6" s="248">
        <f>MAX(E6:R6)</f>
        <v>600</v>
      </c>
      <c r="T6" s="235" t="str">
        <f ca="1">OFFSET(E$5,0,MATCH(S6,E6:R6,0)-1)</f>
        <v>Красноселькупский район</v>
      </c>
      <c r="U6" s="248">
        <f>MIN(E6:R6)</f>
        <v>339.5</v>
      </c>
      <c r="V6" s="235" t="str">
        <f ca="1">OFFSET(E$5,0,MATCH(U6,E6:R6,0)-1)</f>
        <v>г. Муравленко</v>
      </c>
    </row>
    <row r="7" spans="1:24" ht="22.5" customHeight="1" x14ac:dyDescent="0.25">
      <c r="A7" s="236">
        <v>2</v>
      </c>
      <c r="B7" s="228" t="s">
        <v>73</v>
      </c>
      <c r="C7" s="229" t="s">
        <v>27</v>
      </c>
      <c r="D7" s="230">
        <f t="shared" ref="D7:D32" si="0">AVERAGE(E7:R7)</f>
        <v>369.06172619047618</v>
      </c>
      <c r="E7" s="231">
        <f>SUM(Сводная!S8)</f>
        <v>366.2</v>
      </c>
      <c r="F7" s="232">
        <f>SUM(Сводная!Z8)</f>
        <v>317</v>
      </c>
      <c r="G7" s="233">
        <f>Сводная!AJ8</f>
        <v>345.8</v>
      </c>
      <c r="H7" s="233">
        <f>Сводная!AQ8</f>
        <v>274.93285714285713</v>
      </c>
      <c r="I7" s="233">
        <f>Сводная!AX8</f>
        <v>271.25</v>
      </c>
      <c r="J7" s="231">
        <f>Сводная!BH8</f>
        <v>421.43</v>
      </c>
      <c r="K7" s="233">
        <f>Сводная!BO8</f>
        <v>350.8</v>
      </c>
      <c r="L7" s="231">
        <f>Сводная!BV8</f>
        <v>544</v>
      </c>
      <c r="M7" s="231">
        <f>Сводная!CF8</f>
        <v>278.33333333333331</v>
      </c>
      <c r="N7" s="234">
        <f>SUM(Сводная!CM8)</f>
        <v>496.66666666666669</v>
      </c>
      <c r="O7" s="233">
        <f>Сводная!CT8</f>
        <v>324.31666666666666</v>
      </c>
      <c r="P7" s="233">
        <f>Сводная!DD8</f>
        <v>315.95749999999998</v>
      </c>
      <c r="Q7" s="231">
        <f>Сводная!DK8</f>
        <v>404.32</v>
      </c>
      <c r="R7" s="233">
        <f>Сводная!DR8</f>
        <v>455.85714285714283</v>
      </c>
      <c r="S7" s="248">
        <f t="shared" ref="S7:S32" si="1">MAX(E7:R7)</f>
        <v>544</v>
      </c>
      <c r="T7" s="235" t="str">
        <f t="shared" ref="T7:T32" ca="1" si="2">OFFSET(E$5,0,MATCH(S7,E7:R7,0)-1)</f>
        <v>Ямальский район</v>
      </c>
      <c r="U7" s="248">
        <f t="shared" ref="U7:U32" si="3">MIN(E7:R7)</f>
        <v>271.25</v>
      </c>
      <c r="V7" s="235" t="str">
        <f t="shared" ref="V7:V32" ca="1" si="4">OFFSET(E$5,0,MATCH(U7,E7:R7,0)-1)</f>
        <v>Пуровский район</v>
      </c>
    </row>
    <row r="8" spans="1:24" x14ac:dyDescent="0.25">
      <c r="A8" s="236">
        <v>3</v>
      </c>
      <c r="B8" s="228" t="s">
        <v>64</v>
      </c>
      <c r="C8" s="229" t="s">
        <v>27</v>
      </c>
      <c r="D8" s="230">
        <f t="shared" si="0"/>
        <v>197.26707469238838</v>
      </c>
      <c r="E8" s="231">
        <f>SUM(Сводная!S9)</f>
        <v>203.53</v>
      </c>
      <c r="F8" s="232">
        <f>SUM(Сводная!Z9)</f>
        <v>166.14285714285714</v>
      </c>
      <c r="G8" s="233">
        <f>Сводная!AJ9</f>
        <v>182.2923076923077</v>
      </c>
      <c r="H8" s="233">
        <f>Сводная!AQ9</f>
        <v>150.48285714285717</v>
      </c>
      <c r="I8" s="233">
        <f>Сводная!AX9</f>
        <v>161.55000000000001</v>
      </c>
      <c r="J8" s="231">
        <f>Сводная!BH9</f>
        <v>231.7</v>
      </c>
      <c r="K8" s="233">
        <f>Сводная!BO9</f>
        <v>212.96</v>
      </c>
      <c r="L8" s="231">
        <f>Сводная!BV9</f>
        <v>271.45454545454544</v>
      </c>
      <c r="M8" s="231">
        <f>Сводная!CF9</f>
        <v>178.25125000000003</v>
      </c>
      <c r="N8" s="234">
        <f>SUM(Сводная!CM9)</f>
        <v>209.4</v>
      </c>
      <c r="O8" s="233">
        <f>Сводная!CT9</f>
        <v>150.97375</v>
      </c>
      <c r="P8" s="233">
        <f>Сводная!DD9</f>
        <v>168.65799999999999</v>
      </c>
      <c r="Q8" s="231">
        <f>Сводная!DK9</f>
        <v>211.3</v>
      </c>
      <c r="R8" s="233">
        <f>Сводная!DR9</f>
        <v>263.04347826086956</v>
      </c>
      <c r="S8" s="248">
        <f t="shared" si="1"/>
        <v>271.45454545454544</v>
      </c>
      <c r="T8" s="237" t="str">
        <f t="shared" ca="1" si="2"/>
        <v>Ямальский район</v>
      </c>
      <c r="U8" s="248">
        <f t="shared" si="3"/>
        <v>150.48285714285717</v>
      </c>
      <c r="V8" s="235" t="str">
        <f t="shared" ca="1" si="4"/>
        <v>г. Ноябрьск</v>
      </c>
      <c r="X8" s="22"/>
    </row>
    <row r="9" spans="1:24" ht="25.5" x14ac:dyDescent="0.25">
      <c r="A9" s="236">
        <v>4</v>
      </c>
      <c r="B9" s="238" t="s">
        <v>74</v>
      </c>
      <c r="C9" s="229" t="s">
        <v>27</v>
      </c>
      <c r="D9" s="230">
        <f t="shared" si="0"/>
        <v>199.59309353741494</v>
      </c>
      <c r="E9" s="231">
        <f>SUM(Сводная!S10)</f>
        <v>158.94999999999999</v>
      </c>
      <c r="F9" s="232">
        <f>SUM(Сводная!Z10)</f>
        <v>229.33333333333334</v>
      </c>
      <c r="G9" s="233">
        <f>Сводная!AJ10</f>
        <v>223.08750000000001</v>
      </c>
      <c r="H9" s="233">
        <f>Сводная!AQ10</f>
        <v>151.26714285714283</v>
      </c>
      <c r="I9" s="233">
        <f>Сводная!AX10</f>
        <v>169.64</v>
      </c>
      <c r="J9" s="231">
        <f>Сводная!BH10</f>
        <v>295</v>
      </c>
      <c r="K9" s="233">
        <f>Сводная!BO10</f>
        <v>113.33</v>
      </c>
      <c r="L9" s="231">
        <f>Сводная!BV10</f>
        <v>302.5</v>
      </c>
      <c r="M9" s="231">
        <f>Сводная!CF10</f>
        <v>185.98000000000002</v>
      </c>
      <c r="N9" s="234">
        <f>SUM(Сводная!CM10)</f>
        <v>238</v>
      </c>
      <c r="O9" s="233">
        <f>Сводная!CT10</f>
        <v>164.09999999999997</v>
      </c>
      <c r="P9" s="233">
        <f>Сводная!DD10</f>
        <v>188.59533333333334</v>
      </c>
      <c r="Q9" s="231">
        <f>Сводная!DK10</f>
        <v>191.52</v>
      </c>
      <c r="R9" s="233">
        <f>Сводная!DR10</f>
        <v>183</v>
      </c>
      <c r="S9" s="248">
        <f t="shared" si="1"/>
        <v>302.5</v>
      </c>
      <c r="T9" s="237" t="str">
        <f t="shared" ca="1" si="2"/>
        <v>Ямальский район</v>
      </c>
      <c r="U9" s="248">
        <f t="shared" si="3"/>
        <v>113.33</v>
      </c>
      <c r="V9" s="235" t="str">
        <f t="shared" ca="1" si="4"/>
        <v>Тазовский район</v>
      </c>
      <c r="X9" s="22"/>
    </row>
    <row r="10" spans="1:24" x14ac:dyDescent="0.25">
      <c r="A10" s="236">
        <v>5</v>
      </c>
      <c r="B10" s="228" t="s">
        <v>60</v>
      </c>
      <c r="C10" s="229" t="s">
        <v>27</v>
      </c>
      <c r="D10" s="230">
        <f t="shared" si="0"/>
        <v>517.95880965937101</v>
      </c>
      <c r="E10" s="231">
        <f>SUM(Сводная!S11)</f>
        <v>532.87</v>
      </c>
      <c r="F10" s="232">
        <f>SUM(Сводная!Z11)</f>
        <v>463.85714285714283</v>
      </c>
      <c r="G10" s="233">
        <f>Сводная!AJ11</f>
        <v>660.64166666666665</v>
      </c>
      <c r="H10" s="233">
        <f>Сводная!AQ11</f>
        <v>562.00714285714287</v>
      </c>
      <c r="I10" s="233">
        <f>Сводная!AX11</f>
        <v>689.47</v>
      </c>
      <c r="J10" s="231">
        <f>Сводная!BH11</f>
        <v>501.69</v>
      </c>
      <c r="K10" s="233">
        <f>Сводная!BO11</f>
        <v>289</v>
      </c>
      <c r="L10" s="231">
        <f>Сводная!BV11</f>
        <v>504.44444444444446</v>
      </c>
      <c r="M10" s="231">
        <f>Сводная!CF11</f>
        <v>424.98708333333337</v>
      </c>
      <c r="N10" s="234">
        <f>SUM(Сводная!CM11)</f>
        <v>419.2</v>
      </c>
      <c r="O10" s="233">
        <f>Сводная!CT11</f>
        <v>503.85833333333335</v>
      </c>
      <c r="P10" s="233">
        <f>Сводная!DD11</f>
        <v>622.44100000000003</v>
      </c>
      <c r="Q10" s="231">
        <f>Сводная!DK11</f>
        <v>661</v>
      </c>
      <c r="R10" s="233">
        <f>Сводная!DR11</f>
        <v>415.95652173913044</v>
      </c>
      <c r="S10" s="248">
        <f t="shared" si="1"/>
        <v>689.47</v>
      </c>
      <c r="T10" s="237" t="str">
        <f t="shared" ca="1" si="2"/>
        <v>Пуровский район</v>
      </c>
      <c r="U10" s="248">
        <f t="shared" si="3"/>
        <v>289</v>
      </c>
      <c r="V10" s="235" t="str">
        <f t="shared" ca="1" si="4"/>
        <v>Тазовский район</v>
      </c>
    </row>
    <row r="11" spans="1:24" x14ac:dyDescent="0.25">
      <c r="A11" s="240">
        <v>6</v>
      </c>
      <c r="B11" s="228" t="s">
        <v>59</v>
      </c>
      <c r="C11" s="229" t="s">
        <v>28</v>
      </c>
      <c r="D11" s="230">
        <f t="shared" si="0"/>
        <v>100.66774964373101</v>
      </c>
      <c r="E11" s="231">
        <f>SUM(Сводная!S12)</f>
        <v>116.73</v>
      </c>
      <c r="F11" s="232">
        <f>SUM(Сводная!Z12)</f>
        <v>90.428571428571431</v>
      </c>
      <c r="G11" s="233">
        <f>Сводная!AJ12</f>
        <v>95.5</v>
      </c>
      <c r="H11" s="233">
        <f>Сводная!AQ12</f>
        <v>72.78</v>
      </c>
      <c r="I11" s="233">
        <f>Сводная!AX12</f>
        <v>87.25</v>
      </c>
      <c r="J11" s="231">
        <f>Сводная!BH12</f>
        <v>111.04</v>
      </c>
      <c r="K11" s="233">
        <f>Сводная!BO12</f>
        <v>98.27</v>
      </c>
      <c r="L11" s="231">
        <f>Сводная!BV12</f>
        <v>131.9909090909091</v>
      </c>
      <c r="M11" s="233">
        <f>Сводная!CF12</f>
        <v>94.984999999999999</v>
      </c>
      <c r="N11" s="234">
        <f>SUM(Сводная!CM12)</f>
        <v>104.2</v>
      </c>
      <c r="O11" s="233">
        <f>Сводная!CT12</f>
        <v>87.131666666666661</v>
      </c>
      <c r="P11" s="233">
        <f>Сводная!DD12</f>
        <v>97.217999999999989</v>
      </c>
      <c r="Q11" s="233">
        <f>Сводная!DK12</f>
        <v>108.52</v>
      </c>
      <c r="R11" s="233">
        <f>Сводная!DR12</f>
        <v>113.30434782608695</v>
      </c>
      <c r="S11" s="248">
        <f t="shared" si="1"/>
        <v>131.9909090909091</v>
      </c>
      <c r="T11" s="237" t="str">
        <f t="shared" ca="1" si="2"/>
        <v>Ямальский район</v>
      </c>
      <c r="U11" s="248">
        <f t="shared" si="3"/>
        <v>72.78</v>
      </c>
      <c r="V11" s="235" t="str">
        <f t="shared" ca="1" si="4"/>
        <v>г. Ноябрьск</v>
      </c>
    </row>
    <row r="12" spans="1:24" ht="25.5" x14ac:dyDescent="0.25">
      <c r="A12" s="240">
        <v>7</v>
      </c>
      <c r="B12" s="238" t="s">
        <v>93</v>
      </c>
      <c r="C12" s="229" t="s">
        <v>28</v>
      </c>
      <c r="D12" s="230">
        <f t="shared" si="0"/>
        <v>73.899085349433193</v>
      </c>
      <c r="E12" s="231">
        <f>SUM(Сводная!S13)</f>
        <v>78.260000000000005</v>
      </c>
      <c r="F12" s="232">
        <f>SUM(Сводная!Z13)</f>
        <v>62.98571428571428</v>
      </c>
      <c r="G12" s="233">
        <f>Сводная!AJ13</f>
        <v>71.608571428571423</v>
      </c>
      <c r="H12" s="233">
        <f>Сводная!AQ13</f>
        <v>52.445714285714288</v>
      </c>
      <c r="I12" s="233">
        <f>Сводная!AX13</f>
        <v>60.62</v>
      </c>
      <c r="J12" s="231">
        <f>Сводная!BH13</f>
        <v>84.64</v>
      </c>
      <c r="K12" s="233">
        <f>Сводная!BO13</f>
        <v>81.86</v>
      </c>
      <c r="L12" s="231">
        <f>Сводная!BV13</f>
        <v>105.26363636363637</v>
      </c>
      <c r="M12" s="233">
        <f>Сводная!CF13</f>
        <v>62.280384615384612</v>
      </c>
      <c r="N12" s="234">
        <f>SUM(Сводная!CM13)</f>
        <v>86</v>
      </c>
      <c r="O12" s="233">
        <f>Сводная!CT13</f>
        <v>57.351666666666667</v>
      </c>
      <c r="P12" s="233">
        <f>Сводная!DD13</f>
        <v>62.679333333333339</v>
      </c>
      <c r="Q12" s="233">
        <f>Сводная!DK13</f>
        <v>79.94</v>
      </c>
      <c r="R12" s="233">
        <f>Сводная!DR13</f>
        <v>88.652173913043484</v>
      </c>
      <c r="S12" s="248">
        <f t="shared" si="1"/>
        <v>105.26363636363637</v>
      </c>
      <c r="T12" s="237" t="str">
        <f t="shared" ca="1" si="2"/>
        <v>Ямальский район</v>
      </c>
      <c r="U12" s="248">
        <f t="shared" si="3"/>
        <v>52.445714285714288</v>
      </c>
      <c r="V12" s="235" t="str">
        <f t="shared" ca="1" si="4"/>
        <v>г. Ноябрьск</v>
      </c>
    </row>
    <row r="13" spans="1:24" ht="21.75" customHeight="1" x14ac:dyDescent="0.25">
      <c r="A13" s="236">
        <v>8</v>
      </c>
      <c r="B13" s="228" t="s">
        <v>68</v>
      </c>
      <c r="C13" s="229" t="s">
        <v>27</v>
      </c>
      <c r="D13" s="230">
        <f t="shared" si="0"/>
        <v>376.99463265306127</v>
      </c>
      <c r="E13" s="231">
        <f>SUM(Сводная!S14)</f>
        <v>354.83</v>
      </c>
      <c r="F13" s="232">
        <f>SUM(Сводная!Z14)</f>
        <v>304.08333333333331</v>
      </c>
      <c r="G13" s="233">
        <f>Сводная!AJ14</f>
        <v>470.37714285714293</v>
      </c>
      <c r="H13" s="233">
        <f>Сводная!AQ14</f>
        <v>388.18571428571431</v>
      </c>
      <c r="I13" s="233">
        <f>Сводная!AX14</f>
        <v>319.77999999999997</v>
      </c>
      <c r="J13" s="231">
        <f>Сводная!BH14</f>
        <v>314.43</v>
      </c>
      <c r="K13" s="233">
        <f>Сводная!BO14</f>
        <v>394.07</v>
      </c>
      <c r="L13" s="231">
        <f>Сводная!BV14</f>
        <v>423.8</v>
      </c>
      <c r="M13" s="233">
        <f>Сводная!CF14</f>
        <v>332.79</v>
      </c>
      <c r="N13" s="234">
        <f>SUM(Сводная!CM14)</f>
        <v>448.33333333333331</v>
      </c>
      <c r="O13" s="233">
        <f>Сводная!CT14</f>
        <v>305.16666666666669</v>
      </c>
      <c r="P13" s="233">
        <f>Сводная!DD14</f>
        <v>354.20200000000006</v>
      </c>
      <c r="Q13" s="233">
        <f>Сводная!DK14</f>
        <v>488.71</v>
      </c>
      <c r="R13" s="233">
        <f>Сводная!DR14</f>
        <v>379.16666666666669</v>
      </c>
      <c r="S13" s="248">
        <f t="shared" si="1"/>
        <v>488.71</v>
      </c>
      <c r="T13" s="237" t="str">
        <f t="shared" ca="1" si="2"/>
        <v>Надымский район</v>
      </c>
      <c r="U13" s="248">
        <f t="shared" si="3"/>
        <v>304.08333333333331</v>
      </c>
      <c r="V13" s="235" t="str">
        <f t="shared" ca="1" si="4"/>
        <v>г. Лабытнанги</v>
      </c>
    </row>
    <row r="14" spans="1:24" x14ac:dyDescent="0.25">
      <c r="A14" s="236">
        <v>9</v>
      </c>
      <c r="B14" s="228" t="s">
        <v>69</v>
      </c>
      <c r="C14" s="229" t="s">
        <v>28</v>
      </c>
      <c r="D14" s="230">
        <f t="shared" si="0"/>
        <v>88.83196830550402</v>
      </c>
      <c r="E14" s="231">
        <f>SUM(Сводная!S15)</f>
        <v>91.21</v>
      </c>
      <c r="F14" s="232">
        <f>SUM(Сводная!Z15)</f>
        <v>76.166666666666671</v>
      </c>
      <c r="G14" s="233">
        <f>Сводная!AJ15</f>
        <v>95.185714285714297</v>
      </c>
      <c r="H14" s="233">
        <f>Сводная!AQ15</f>
        <v>67.912857142857135</v>
      </c>
      <c r="I14" s="233">
        <f>Сводная!AX15</f>
        <v>78.16</v>
      </c>
      <c r="J14" s="231">
        <f>Сводная!BH15</f>
        <v>82.8</v>
      </c>
      <c r="K14" s="233">
        <f>Сводная!BO15</f>
        <v>102.25</v>
      </c>
      <c r="L14" s="231">
        <f>Сводная!BV15</f>
        <v>131.16666666666666</v>
      </c>
      <c r="M14" s="233">
        <f>Сводная!CF15</f>
        <v>82.066818181818178</v>
      </c>
      <c r="N14" s="234">
        <f>SUM(Сводная!CM15)</f>
        <v>82.75</v>
      </c>
      <c r="O14" s="233">
        <f>Сводная!CT15</f>
        <v>71.793333333333337</v>
      </c>
      <c r="P14" s="233">
        <f>Сводная!DD15</f>
        <v>82.560500000000019</v>
      </c>
      <c r="Q14" s="233">
        <f>Сводная!DK15</f>
        <v>97.75</v>
      </c>
      <c r="R14" s="233">
        <f>Сводная!DR15</f>
        <v>101.875</v>
      </c>
      <c r="S14" s="248">
        <f t="shared" si="1"/>
        <v>131.16666666666666</v>
      </c>
      <c r="T14" s="237" t="str">
        <f t="shared" ca="1" si="2"/>
        <v>Ямальский район</v>
      </c>
      <c r="U14" s="248">
        <f t="shared" si="3"/>
        <v>67.912857142857135</v>
      </c>
      <c r="V14" s="235" t="str">
        <f t="shared" ca="1" si="4"/>
        <v>г. Ноябрьск</v>
      </c>
    </row>
    <row r="15" spans="1:24" ht="19.5" customHeight="1" x14ac:dyDescent="0.25">
      <c r="A15" s="236">
        <v>10</v>
      </c>
      <c r="B15" s="228" t="s">
        <v>76</v>
      </c>
      <c r="C15" s="229" t="s">
        <v>27</v>
      </c>
      <c r="D15" s="230">
        <f t="shared" si="0"/>
        <v>574.70873224032698</v>
      </c>
      <c r="E15" s="231">
        <f>SUM(Сводная!S16)</f>
        <v>543.26</v>
      </c>
      <c r="F15" s="232">
        <f>SUM(Сводная!Z16)</f>
        <v>436.42857142857144</v>
      </c>
      <c r="G15" s="233">
        <f>Сводная!AJ16</f>
        <v>712.6541666666667</v>
      </c>
      <c r="H15" s="233">
        <f>Сводная!AQ16</f>
        <v>437.18285714285713</v>
      </c>
      <c r="I15" s="233">
        <f>Сводная!AX16</f>
        <v>511.15</v>
      </c>
      <c r="J15" s="231">
        <f>Сводная!BH16</f>
        <v>584.5</v>
      </c>
      <c r="K15" s="233">
        <f>Сводная!BO16</f>
        <v>603</v>
      </c>
      <c r="L15" s="231">
        <f>Сводная!BV16</f>
        <v>745.5454545454545</v>
      </c>
      <c r="M15" s="231">
        <f>Сводная!CF16</f>
        <v>479.14363636363635</v>
      </c>
      <c r="N15" s="234">
        <f>SUM(Сводная!CM16)</f>
        <v>698</v>
      </c>
      <c r="O15" s="233">
        <f>Сводная!CT16</f>
        <v>483.28333333333336</v>
      </c>
      <c r="P15" s="233">
        <f>Сводная!DD16</f>
        <v>575.55466666666666</v>
      </c>
      <c r="Q15" s="231">
        <f>Сводная!DK16</f>
        <v>596.35</v>
      </c>
      <c r="R15" s="233">
        <f>Сводная!DR16</f>
        <v>639.86956521739125</v>
      </c>
      <c r="S15" s="248">
        <f t="shared" si="1"/>
        <v>745.5454545454545</v>
      </c>
      <c r="T15" s="237" t="str">
        <f t="shared" ca="1" si="2"/>
        <v>Ямальский район</v>
      </c>
      <c r="U15" s="248">
        <f t="shared" si="3"/>
        <v>436.42857142857144</v>
      </c>
      <c r="V15" s="235" t="str">
        <f t="shared" ca="1" si="4"/>
        <v>г. Лабытнанги</v>
      </c>
    </row>
    <row r="16" spans="1:24" x14ac:dyDescent="0.25">
      <c r="A16" s="240">
        <v>11</v>
      </c>
      <c r="B16" s="228" t="s">
        <v>77</v>
      </c>
      <c r="C16" s="229" t="s">
        <v>65</v>
      </c>
      <c r="D16" s="230">
        <f t="shared" si="0"/>
        <v>69.292354348205293</v>
      </c>
      <c r="E16" s="231">
        <f>SUM(Сводная!S17)</f>
        <v>71.94</v>
      </c>
      <c r="F16" s="232">
        <f>SUM(Сводная!Z17)</f>
        <v>70.857142857142861</v>
      </c>
      <c r="G16" s="233">
        <f>Сводная!AJ17</f>
        <v>76.7</v>
      </c>
      <c r="H16" s="233">
        <f>Сводная!AQ17</f>
        <v>50.611428571428569</v>
      </c>
      <c r="I16" s="233">
        <f>Сводная!AX17</f>
        <v>55.86</v>
      </c>
      <c r="J16" s="231">
        <f>Сводная!BH17</f>
        <v>76.7</v>
      </c>
      <c r="K16" s="233">
        <f>Сводная!BO17</f>
        <v>75.290000000000006</v>
      </c>
      <c r="L16" s="231">
        <f>Сводная!BV17</f>
        <v>93.555555555555557</v>
      </c>
      <c r="M16" s="231">
        <f>Сводная!CF17</f>
        <v>59.215384615384615</v>
      </c>
      <c r="N16" s="234">
        <f>SUM(Сводная!CM17)</f>
        <v>65</v>
      </c>
      <c r="O16" s="233">
        <f>Сводная!CT17</f>
        <v>49.116666666666667</v>
      </c>
      <c r="P16" s="233">
        <f>Сводная!DD17</f>
        <v>57.472000000000001</v>
      </c>
      <c r="Q16" s="231">
        <f>Сводная!DK17</f>
        <v>82.34</v>
      </c>
      <c r="R16" s="233">
        <f>Сводная!DR17</f>
        <v>85.434782608695656</v>
      </c>
      <c r="S16" s="248">
        <f t="shared" si="1"/>
        <v>93.555555555555557</v>
      </c>
      <c r="T16" s="237" t="str">
        <f t="shared" ca="1" si="2"/>
        <v>Ямальский район</v>
      </c>
      <c r="U16" s="248">
        <f t="shared" si="3"/>
        <v>49.116666666666667</v>
      </c>
      <c r="V16" s="235" t="str">
        <f t="shared" ca="1" si="4"/>
        <v>г. Губкинский</v>
      </c>
    </row>
    <row r="17" spans="1:22" x14ac:dyDescent="0.25">
      <c r="A17" s="236">
        <v>12</v>
      </c>
      <c r="B17" s="228" t="s">
        <v>78</v>
      </c>
      <c r="C17" s="229" t="s">
        <v>27</v>
      </c>
      <c r="D17" s="230">
        <f t="shared" si="0"/>
        <v>56.177260970913146</v>
      </c>
      <c r="E17" s="231">
        <f>SUM(Сводная!S18)</f>
        <v>53.21</v>
      </c>
      <c r="F17" s="232">
        <f>SUM(Сводная!Z18)</f>
        <v>55.671428571428571</v>
      </c>
      <c r="G17" s="233">
        <f>Сводная!AJ18</f>
        <v>49.192857142857143</v>
      </c>
      <c r="H17" s="233">
        <f>Сводная!AQ18</f>
        <v>40.625714285714288</v>
      </c>
      <c r="I17" s="233">
        <f>Сводная!AX18</f>
        <v>42.6</v>
      </c>
      <c r="J17" s="231">
        <f>Сводная!BH18</f>
        <v>73.55</v>
      </c>
      <c r="K17" s="233">
        <f>Сводная!BO18</f>
        <v>61.91</v>
      </c>
      <c r="L17" s="231">
        <f>Сводная!BV18</f>
        <v>77.454545454545453</v>
      </c>
      <c r="M17" s="231">
        <f>Сводная!CF18</f>
        <v>46.714615384615385</v>
      </c>
      <c r="N17" s="234">
        <f>SUM(Сводная!CM18)</f>
        <v>64.599999999999994</v>
      </c>
      <c r="O17" s="233">
        <f>Сводная!CT18</f>
        <v>42.396666666666668</v>
      </c>
      <c r="P17" s="233">
        <f>Сводная!DD18</f>
        <v>43.358000000000004</v>
      </c>
      <c r="Q17" s="231">
        <f>Сводная!DK18</f>
        <v>64.28</v>
      </c>
      <c r="R17" s="233">
        <f>Сводная!DR18</f>
        <v>70.917826086956524</v>
      </c>
      <c r="S17" s="248">
        <f t="shared" si="1"/>
        <v>77.454545454545453</v>
      </c>
      <c r="T17" s="237" t="str">
        <f t="shared" ca="1" si="2"/>
        <v>Ямальский район</v>
      </c>
      <c r="U17" s="248">
        <f t="shared" si="3"/>
        <v>40.625714285714288</v>
      </c>
      <c r="V17" s="235" t="str">
        <f t="shared" ca="1" si="4"/>
        <v>г. Ноябрьск</v>
      </c>
    </row>
    <row r="18" spans="1:22" ht="18" x14ac:dyDescent="0.25">
      <c r="A18" s="236">
        <v>13</v>
      </c>
      <c r="B18" s="228" t="s">
        <v>79</v>
      </c>
      <c r="C18" s="229" t="s">
        <v>27</v>
      </c>
      <c r="D18" s="230">
        <f t="shared" si="0"/>
        <v>21.689977605210526</v>
      </c>
      <c r="E18" s="231">
        <f>SUM(Сводная!S19)</f>
        <v>27.63</v>
      </c>
      <c r="F18" s="232">
        <f>SUM(Сводная!Z19)</f>
        <v>23.857142857142858</v>
      </c>
      <c r="G18" s="233">
        <f>Сводная!AJ19</f>
        <v>18.771428571428572</v>
      </c>
      <c r="H18" s="233">
        <f>Сводная!AQ19</f>
        <v>14.984285714285715</v>
      </c>
      <c r="I18" s="233">
        <f>Сводная!AX19</f>
        <v>15.54</v>
      </c>
      <c r="J18" s="231">
        <f>Сводная!BH19</f>
        <v>24.64</v>
      </c>
      <c r="K18" s="233">
        <f>Сводная!BO19</f>
        <v>19.78</v>
      </c>
      <c r="L18" s="231">
        <f>Сводная!BV19</f>
        <v>31.711818181818181</v>
      </c>
      <c r="M18" s="231">
        <f>Сводная!CF19</f>
        <v>17.407692307692308</v>
      </c>
      <c r="N18" s="234">
        <f>SUM(Сводная!CM19)</f>
        <v>21.2</v>
      </c>
      <c r="O18" s="233">
        <f>Сводная!CT19</f>
        <v>16.131666666666668</v>
      </c>
      <c r="P18" s="233">
        <f>Сводная!DD19</f>
        <v>18.350000000000001</v>
      </c>
      <c r="Q18" s="231">
        <f>Сводная!DK19</f>
        <v>21.46</v>
      </c>
      <c r="R18" s="233">
        <f>Сводная!DR19</f>
        <v>32.195652173913047</v>
      </c>
      <c r="S18" s="248">
        <f t="shared" si="1"/>
        <v>32.195652173913047</v>
      </c>
      <c r="T18" s="237" t="str">
        <f t="shared" ca="1" si="2"/>
        <v>Шурышкарский район</v>
      </c>
      <c r="U18" s="248">
        <f t="shared" si="3"/>
        <v>14.984285714285715</v>
      </c>
      <c r="V18" s="235" t="str">
        <f t="shared" ca="1" si="4"/>
        <v>г. Ноябрьск</v>
      </c>
    </row>
    <row r="19" spans="1:22" x14ac:dyDescent="0.25">
      <c r="A19" s="236">
        <v>14</v>
      </c>
      <c r="B19" s="228" t="s">
        <v>80</v>
      </c>
      <c r="C19" s="229" t="s">
        <v>27</v>
      </c>
      <c r="D19" s="230">
        <f t="shared" si="0"/>
        <v>682.78373276826699</v>
      </c>
      <c r="E19" s="231">
        <f>SUM(Сводная!S20)</f>
        <v>690.63</v>
      </c>
      <c r="F19" s="232">
        <f>SUM(Сводная!Z20)</f>
        <v>590.71428571428567</v>
      </c>
      <c r="G19" s="233">
        <f>Сводная!AJ20</f>
        <v>784.05000000000007</v>
      </c>
      <c r="H19" s="233">
        <f>Сводная!AQ20</f>
        <v>684</v>
      </c>
      <c r="I19" s="233">
        <f>Сводная!AX20</f>
        <v>521.16</v>
      </c>
      <c r="J19" s="231">
        <f>Сводная!BH20</f>
        <v>574.13</v>
      </c>
      <c r="K19" s="233">
        <f>Сводная!BO20</f>
        <v>518.42999999999995</v>
      </c>
      <c r="L19" s="231">
        <f>Сводная!BV20</f>
        <v>876.36363636363637</v>
      </c>
      <c r="M19" s="231">
        <f>Сводная!CF20</f>
        <v>476.09230769230766</v>
      </c>
      <c r="N19" s="234">
        <f>SUM(Сводная!CM20)</f>
        <v>861.25</v>
      </c>
      <c r="O19" s="233">
        <f>Сводная!CT20</f>
        <v>542.34333333333336</v>
      </c>
      <c r="P19" s="233">
        <f>Сводная!DD20</f>
        <v>770.1</v>
      </c>
      <c r="Q19" s="231">
        <f>Сводная!DK20</f>
        <v>865.6</v>
      </c>
      <c r="R19" s="233">
        <f>Сводная!DR20</f>
        <v>804.10869565217388</v>
      </c>
      <c r="S19" s="248">
        <f t="shared" si="1"/>
        <v>876.36363636363637</v>
      </c>
      <c r="T19" s="237" t="str">
        <f t="shared" ca="1" si="2"/>
        <v>Ямальский район</v>
      </c>
      <c r="U19" s="248">
        <f t="shared" si="3"/>
        <v>476.09230769230766</v>
      </c>
      <c r="V19" s="235" t="str">
        <f t="shared" ca="1" si="4"/>
        <v>г. Муравленко</v>
      </c>
    </row>
    <row r="20" spans="1:22" ht="18" x14ac:dyDescent="0.25">
      <c r="A20" s="236">
        <v>15</v>
      </c>
      <c r="B20" s="228" t="s">
        <v>81</v>
      </c>
      <c r="C20" s="229" t="s">
        <v>27</v>
      </c>
      <c r="D20" s="230">
        <f t="shared" si="0"/>
        <v>51.107180966031891</v>
      </c>
      <c r="E20" s="231">
        <f>SUM(Сводная!S21)</f>
        <v>57.11</v>
      </c>
      <c r="F20" s="232">
        <f>SUM(Сводная!Z21)</f>
        <v>48.114285714285714</v>
      </c>
      <c r="G20" s="233">
        <f>Сводная!AJ21</f>
        <v>47.56428571428571</v>
      </c>
      <c r="H20" s="233">
        <f>Сводная!AQ21</f>
        <v>32.42</v>
      </c>
      <c r="I20" s="233">
        <f>Сводная!AX21</f>
        <v>40.81</v>
      </c>
      <c r="J20" s="231">
        <f>Сводная!BH21</f>
        <v>65.2</v>
      </c>
      <c r="K20" s="233">
        <f>Сводная!BO21</f>
        <v>48</v>
      </c>
      <c r="L20" s="231">
        <f>Сводная!BV21</f>
        <v>64.95</v>
      </c>
      <c r="M20" s="231">
        <f>Сводная!CF21</f>
        <v>45.903846153846153</v>
      </c>
      <c r="N20" s="234">
        <f>SUM(Сводная!CM21)</f>
        <v>51.4</v>
      </c>
      <c r="O20" s="233">
        <f>Сводная!CT21</f>
        <v>35.733333333333327</v>
      </c>
      <c r="P20" s="233">
        <f>Сводная!DD21</f>
        <v>54.160000000000004</v>
      </c>
      <c r="Q20" s="231">
        <f>Сводная!DK21</f>
        <v>57.2</v>
      </c>
      <c r="R20" s="233">
        <f>Сводная!DR21</f>
        <v>66.934782608695656</v>
      </c>
      <c r="S20" s="248">
        <f t="shared" si="1"/>
        <v>66.934782608695656</v>
      </c>
      <c r="T20" s="237" t="str">
        <f t="shared" ca="1" si="2"/>
        <v>Шурышкарский район</v>
      </c>
      <c r="U20" s="248">
        <f t="shared" si="3"/>
        <v>32.42</v>
      </c>
      <c r="V20" s="235" t="str">
        <f t="shared" ca="1" si="4"/>
        <v>г. Ноябрьск</v>
      </c>
    </row>
    <row r="21" spans="1:22" x14ac:dyDescent="0.25">
      <c r="A21" s="236">
        <v>16</v>
      </c>
      <c r="B21" s="228" t="s">
        <v>61</v>
      </c>
      <c r="C21" s="229" t="s">
        <v>27</v>
      </c>
      <c r="D21" s="230">
        <f t="shared" si="0"/>
        <v>61.973945578231294</v>
      </c>
      <c r="E21" s="231">
        <f>SUM(Сводная!S22)</f>
        <v>60.42</v>
      </c>
      <c r="F21" s="232">
        <f>SUM(Сводная!Z22)</f>
        <v>65.232857142857142</v>
      </c>
      <c r="G21" s="233">
        <f>Сводная!AJ22</f>
        <v>61.386428571428574</v>
      </c>
      <c r="H21" s="233">
        <f>Сводная!AQ22</f>
        <v>70.244285714285724</v>
      </c>
      <c r="I21" s="233">
        <f>Сводная!AX22</f>
        <v>55.01</v>
      </c>
      <c r="J21" s="231">
        <f>Сводная!BH22</f>
        <v>58.95</v>
      </c>
      <c r="K21" s="233">
        <f>Сводная!BO22</f>
        <v>64.67</v>
      </c>
      <c r="L21" s="231">
        <f>Сводная!BV22</f>
        <v>58.57</v>
      </c>
      <c r="M21" s="231">
        <f>Сводная!CF22</f>
        <v>67.76166666666667</v>
      </c>
      <c r="N21" s="234">
        <f>SUM(Сводная!CM22)</f>
        <v>56.153333333333336</v>
      </c>
      <c r="O21" s="233">
        <f>Сводная!CT22</f>
        <v>58.356666666666676</v>
      </c>
      <c r="P21" s="233">
        <f>Сводная!DD22</f>
        <v>74.885999999999996</v>
      </c>
      <c r="Q21" s="231">
        <f>Сводная!DK22</f>
        <v>63.01</v>
      </c>
      <c r="R21" s="233">
        <f>Сводная!DR22</f>
        <v>52.984000000000002</v>
      </c>
      <c r="S21" s="248">
        <f t="shared" si="1"/>
        <v>74.885999999999996</v>
      </c>
      <c r="T21" s="237" t="str">
        <f t="shared" ca="1" si="2"/>
        <v>г. Надым</v>
      </c>
      <c r="U21" s="248">
        <f t="shared" si="3"/>
        <v>52.984000000000002</v>
      </c>
      <c r="V21" s="235" t="str">
        <f t="shared" ca="1" si="4"/>
        <v>Шурышкарский район</v>
      </c>
    </row>
    <row r="22" spans="1:22" ht="25.5" x14ac:dyDescent="0.25">
      <c r="A22" s="236">
        <v>17</v>
      </c>
      <c r="B22" s="238" t="s">
        <v>82</v>
      </c>
      <c r="C22" s="229" t="s">
        <v>27</v>
      </c>
      <c r="D22" s="230">
        <f t="shared" si="0"/>
        <v>58.741388888888892</v>
      </c>
      <c r="E22" s="239"/>
      <c r="F22" s="241"/>
      <c r="G22" s="242"/>
      <c r="H22" s="233">
        <f>Сводная!AQ23</f>
        <v>69.64500000000001</v>
      </c>
      <c r="I22" s="242"/>
      <c r="J22" s="231">
        <f>Сводная!BH23</f>
        <v>60.12</v>
      </c>
      <c r="K22" s="233">
        <f>Сводная!BO23</f>
        <v>57.86</v>
      </c>
      <c r="L22" s="231">
        <f>Сводная!BV23</f>
        <v>51.732500000000002</v>
      </c>
      <c r="M22" s="239"/>
      <c r="N22" s="234">
        <f>SUM(Сводная!CM23)</f>
        <v>55.943333333333328</v>
      </c>
      <c r="O22" s="233">
        <f>Сводная!CT23</f>
        <v>54.353333333333332</v>
      </c>
      <c r="P22" s="233">
        <f>Сводная!DD23</f>
        <v>66.010000000000005</v>
      </c>
      <c r="Q22" s="231">
        <f>Сводная!DK23</f>
        <v>60.43</v>
      </c>
      <c r="R22" s="233">
        <f>Сводная!DR23</f>
        <v>52.578333333333326</v>
      </c>
      <c r="S22" s="248">
        <f t="shared" si="1"/>
        <v>69.64500000000001</v>
      </c>
      <c r="T22" s="237" t="str">
        <f ca="1">OFFSET(E$5,0,MATCH(S22,E22:R22,0)-1)</f>
        <v>г. Ноябрьск</v>
      </c>
      <c r="U22" s="248">
        <f t="shared" si="3"/>
        <v>51.732500000000002</v>
      </c>
      <c r="V22" s="235" t="str">
        <f t="shared" ca="1" si="4"/>
        <v>Ямальский район</v>
      </c>
    </row>
    <row r="23" spans="1:22" ht="25.5" x14ac:dyDescent="0.25">
      <c r="A23" s="236">
        <v>18</v>
      </c>
      <c r="B23" s="238" t="s">
        <v>83</v>
      </c>
      <c r="C23" s="229" t="s">
        <v>27</v>
      </c>
      <c r="D23" s="230">
        <f t="shared" si="0"/>
        <v>55.344999999999999</v>
      </c>
      <c r="E23" s="239"/>
      <c r="F23" s="241"/>
      <c r="G23" s="242"/>
      <c r="H23" s="233">
        <f>Сводная!AQ24</f>
        <v>50</v>
      </c>
      <c r="I23" s="242"/>
      <c r="J23" s="231">
        <f>Сводная!BH24</f>
        <v>62.75</v>
      </c>
      <c r="K23" s="233">
        <f>Сводная!BO24</f>
        <v>52</v>
      </c>
      <c r="L23" s="239"/>
      <c r="M23" s="239"/>
      <c r="N23" s="243"/>
      <c r="O23" s="242"/>
      <c r="P23" s="242"/>
      <c r="Q23" s="231">
        <f>Сводная!DK24</f>
        <v>56.63</v>
      </c>
      <c r="R23" s="242"/>
      <c r="S23" s="248">
        <f t="shared" si="1"/>
        <v>62.75</v>
      </c>
      <c r="T23" s="237" t="str">
        <f t="shared" ca="1" si="2"/>
        <v>Приуральский район</v>
      </c>
      <c r="U23" s="248">
        <f t="shared" si="3"/>
        <v>50</v>
      </c>
      <c r="V23" s="235" t="str">
        <f t="shared" ca="1" si="4"/>
        <v>г. Ноябрьск</v>
      </c>
    </row>
    <row r="24" spans="1:22" x14ac:dyDescent="0.25">
      <c r="A24" s="236">
        <v>19</v>
      </c>
      <c r="B24" s="244" t="s">
        <v>84</v>
      </c>
      <c r="C24" s="229" t="s">
        <v>27</v>
      </c>
      <c r="D24" s="230">
        <f t="shared" si="0"/>
        <v>92.018592428275682</v>
      </c>
      <c r="E24" s="231">
        <f>SUM(Сводная!S25)</f>
        <v>101.98</v>
      </c>
      <c r="F24" s="232">
        <f>SUM(Сводная!Z25)</f>
        <v>82.834285714285713</v>
      </c>
      <c r="G24" s="233">
        <f>Сводная!AJ25</f>
        <v>93.614285714285714</v>
      </c>
      <c r="H24" s="233">
        <f>Сводная!AQ25</f>
        <v>71.337142857142865</v>
      </c>
      <c r="I24" s="233">
        <f>Сводная!AX25</f>
        <v>88.11</v>
      </c>
      <c r="J24" s="231">
        <f>Сводная!BH25</f>
        <v>103.76</v>
      </c>
      <c r="K24" s="233">
        <f>Сводная!BO25</f>
        <v>101.21</v>
      </c>
      <c r="L24" s="231">
        <f>Сводная!BV25</f>
        <v>129</v>
      </c>
      <c r="M24" s="231">
        <f>Сводная!CF25</f>
        <v>77.03</v>
      </c>
      <c r="N24" s="234">
        <f>SUM(Сводная!CM25)</f>
        <v>97.2</v>
      </c>
      <c r="O24" s="233">
        <f>Сводная!CT25</f>
        <v>71.796666666666667</v>
      </c>
      <c r="P24" s="233">
        <f>Сводная!DD25</f>
        <v>81.563999999999993</v>
      </c>
      <c r="Q24" s="231">
        <f>Сводная!DK25</f>
        <v>89.9</v>
      </c>
      <c r="R24" s="233">
        <f>Сводная!DR25</f>
        <v>98.923913043478265</v>
      </c>
      <c r="S24" s="248">
        <f t="shared" si="1"/>
        <v>129</v>
      </c>
      <c r="T24" s="237" t="str">
        <f t="shared" ca="1" si="2"/>
        <v>Ямальский район</v>
      </c>
      <c r="U24" s="248">
        <f t="shared" si="3"/>
        <v>71.337142857142865</v>
      </c>
      <c r="V24" s="235" t="str">
        <f t="shared" ca="1" si="4"/>
        <v>г. Ноябрьск</v>
      </c>
    </row>
    <row r="25" spans="1:22" x14ac:dyDescent="0.25">
      <c r="A25" s="236">
        <v>20</v>
      </c>
      <c r="B25" s="244" t="s">
        <v>85</v>
      </c>
      <c r="C25" s="229" t="s">
        <v>27</v>
      </c>
      <c r="D25" s="230">
        <f t="shared" si="0"/>
        <v>82.364491996099133</v>
      </c>
      <c r="E25" s="231">
        <f>SUM(Сводная!S26)</f>
        <v>80.52</v>
      </c>
      <c r="F25" s="232">
        <f>SUM(Сводная!Z26)</f>
        <v>83.734285714285718</v>
      </c>
      <c r="G25" s="233">
        <f>Сводная!AJ26</f>
        <v>88.038461538461533</v>
      </c>
      <c r="H25" s="233">
        <f>Сводная!AQ26</f>
        <v>57.980000000000004</v>
      </c>
      <c r="I25" s="233">
        <f>Сводная!AX26</f>
        <v>84.74</v>
      </c>
      <c r="J25" s="231">
        <f>Сводная!BH26</f>
        <v>85.65</v>
      </c>
      <c r="K25" s="233">
        <f>Сводная!BO26</f>
        <v>79.06</v>
      </c>
      <c r="L25" s="231">
        <f>Сводная!BV26</f>
        <v>100.17142857142858</v>
      </c>
      <c r="M25" s="231">
        <f>Сводная!CF26</f>
        <v>75.167500000000004</v>
      </c>
      <c r="N25" s="234">
        <f>SUM(Сводная!CM26)</f>
        <v>98.6</v>
      </c>
      <c r="O25" s="233">
        <f>Сводная!CT26</f>
        <v>64.666666666666671</v>
      </c>
      <c r="P25" s="233">
        <f>Сводная!DD26</f>
        <v>90.97</v>
      </c>
      <c r="Q25" s="231">
        <f>Сводная!DK26</f>
        <v>83.35</v>
      </c>
      <c r="R25" s="233">
        <f>Сводная!DR26</f>
        <v>80.454545454545453</v>
      </c>
      <c r="S25" s="248">
        <f t="shared" si="1"/>
        <v>100.17142857142858</v>
      </c>
      <c r="T25" s="237" t="str">
        <f t="shared" ca="1" si="2"/>
        <v>Ямальский район</v>
      </c>
      <c r="U25" s="248">
        <f t="shared" si="3"/>
        <v>57.980000000000004</v>
      </c>
      <c r="V25" s="235" t="str">
        <f t="shared" ca="1" si="4"/>
        <v>г. Ноябрьск</v>
      </c>
    </row>
    <row r="26" spans="1:22" x14ac:dyDescent="0.25">
      <c r="A26" s="236">
        <v>21</v>
      </c>
      <c r="B26" s="244" t="s">
        <v>86</v>
      </c>
      <c r="C26" s="229" t="s">
        <v>27</v>
      </c>
      <c r="D26" s="230">
        <f t="shared" si="0"/>
        <v>95.576237423032453</v>
      </c>
      <c r="E26" s="231">
        <f>SUM(Сводная!S27)</f>
        <v>121.03</v>
      </c>
      <c r="F26" s="232">
        <f>SUM(Сводная!Z27)</f>
        <v>106.125</v>
      </c>
      <c r="G26" s="233">
        <f>Сводная!AJ27</f>
        <v>105.34285714285714</v>
      </c>
      <c r="H26" s="233">
        <f>Сводная!AQ27</f>
        <v>84.571428571428569</v>
      </c>
      <c r="I26" s="233">
        <f>Сводная!AX27</f>
        <v>87.27</v>
      </c>
      <c r="J26" s="233">
        <f>Сводная!BH27</f>
        <v>112.26</v>
      </c>
      <c r="K26" s="233">
        <f>Сводная!BO27</f>
        <v>76.989999999999995</v>
      </c>
      <c r="L26" s="231">
        <f>Сводная!BV27</f>
        <v>118.00454545454545</v>
      </c>
      <c r="M26" s="231">
        <f>Сводная!CF27</f>
        <v>82.606666666666669</v>
      </c>
      <c r="N26" s="234">
        <f>SUM(Сводная!CM27)</f>
        <v>88.2</v>
      </c>
      <c r="O26" s="231">
        <f>Сводная!CT27</f>
        <v>89.365000000000009</v>
      </c>
      <c r="P26" s="233">
        <f>Сводная!DD27</f>
        <v>88.323999999999998</v>
      </c>
      <c r="Q26" s="231">
        <f>Сводная!DK27</f>
        <v>90.38</v>
      </c>
      <c r="R26" s="233">
        <f>Сводная!DR27</f>
        <v>87.597826086956516</v>
      </c>
      <c r="S26" s="248">
        <f t="shared" si="1"/>
        <v>121.03</v>
      </c>
      <c r="T26" s="237" t="str">
        <f t="shared" ca="1" si="2"/>
        <v>г. Салехард</v>
      </c>
      <c r="U26" s="248">
        <f>MIN(E26:R26)</f>
        <v>76.989999999999995</v>
      </c>
      <c r="V26" s="235" t="str">
        <f t="shared" ca="1" si="4"/>
        <v>Тазовский район</v>
      </c>
    </row>
    <row r="27" spans="1:22" x14ac:dyDescent="0.25">
      <c r="A27" s="236">
        <v>22</v>
      </c>
      <c r="B27" s="244" t="s">
        <v>87</v>
      </c>
      <c r="C27" s="229" t="s">
        <v>27</v>
      </c>
      <c r="D27" s="230">
        <f t="shared" si="0"/>
        <v>72.02842807658179</v>
      </c>
      <c r="E27" s="231">
        <f>SUM(Сводная!S28)</f>
        <v>77.17</v>
      </c>
      <c r="F27" s="232">
        <f>SUM(Сводная!Z28)</f>
        <v>59.285714285714285</v>
      </c>
      <c r="G27" s="233">
        <f>Сводная!AJ28</f>
        <v>95.723076923076917</v>
      </c>
      <c r="H27" s="233">
        <f>Сводная!AQ28</f>
        <v>50.248571428571431</v>
      </c>
      <c r="I27" s="233">
        <f>Сводная!AX28</f>
        <v>53.02</v>
      </c>
      <c r="J27" s="231">
        <f>Сводная!BH28</f>
        <v>103.03</v>
      </c>
      <c r="K27" s="233">
        <f>Сводная!BO28</f>
        <v>57.67</v>
      </c>
      <c r="L27" s="231">
        <f>Сводная!BV28</f>
        <v>106.69000000000001</v>
      </c>
      <c r="M27" s="233">
        <f>Сводная!CF28</f>
        <v>53.329166666666673</v>
      </c>
      <c r="N27" s="234">
        <f>SUM(Сводная!CM28)</f>
        <v>61</v>
      </c>
      <c r="O27" s="233">
        <f>Сводная!CT28</f>
        <v>45.168333333333329</v>
      </c>
      <c r="P27" s="233">
        <f>Сводная!DD28</f>
        <v>81.01400000000001</v>
      </c>
      <c r="Q27" s="233">
        <f>Сводная!DK28</f>
        <v>74.31</v>
      </c>
      <c r="R27" s="233">
        <f>Сводная!DR28</f>
        <v>90.739130434782609</v>
      </c>
      <c r="S27" s="248">
        <f t="shared" si="1"/>
        <v>106.69000000000001</v>
      </c>
      <c r="T27" s="237" t="str">
        <f t="shared" ca="1" si="2"/>
        <v>Ямальский район</v>
      </c>
      <c r="U27" s="248">
        <f t="shared" si="3"/>
        <v>45.168333333333329</v>
      </c>
      <c r="V27" s="235" t="str">
        <f t="shared" ca="1" si="4"/>
        <v>г. Губкинский</v>
      </c>
    </row>
    <row r="28" spans="1:22" x14ac:dyDescent="0.25">
      <c r="A28" s="240">
        <v>23</v>
      </c>
      <c r="B28" s="244" t="s">
        <v>62</v>
      </c>
      <c r="C28" s="229" t="s">
        <v>27</v>
      </c>
      <c r="D28" s="230">
        <f t="shared" si="0"/>
        <v>48.854513914656771</v>
      </c>
      <c r="E28" s="231">
        <f>SUM(Сводная!S29)</f>
        <v>53.08</v>
      </c>
      <c r="F28" s="232">
        <f>SUM(Сводная!Z29)</f>
        <v>46.166666666666664</v>
      </c>
      <c r="G28" s="233">
        <f>Сводная!AJ29</f>
        <v>46.491666666666667</v>
      </c>
      <c r="H28" s="233">
        <f>Сводная!AQ29</f>
        <v>47.865000000000002</v>
      </c>
      <c r="I28" s="233">
        <f>Сводная!AX29</f>
        <v>47.98</v>
      </c>
      <c r="J28" s="231">
        <f>Сводная!BH29</f>
        <v>52.8</v>
      </c>
      <c r="K28" s="233">
        <f>Сводная!BO29</f>
        <v>35</v>
      </c>
      <c r="L28" s="231">
        <f>Сводная!BV29</f>
        <v>62.5</v>
      </c>
      <c r="M28" s="233">
        <f>Сводная!CF29</f>
        <v>48.890909090909084</v>
      </c>
      <c r="N28" s="234">
        <f>SUM(Сводная!CM29)</f>
        <v>33.5</v>
      </c>
      <c r="O28" s="233">
        <f>Сводная!CT29</f>
        <v>53.98</v>
      </c>
      <c r="P28" s="233">
        <f>Сводная!DD29</f>
        <v>55.768000000000008</v>
      </c>
      <c r="Q28" s="233">
        <f>Сводная!DK29</f>
        <v>42.56</v>
      </c>
      <c r="R28" s="233">
        <f>Сводная!DR29</f>
        <v>57.38095238095238</v>
      </c>
      <c r="S28" s="248">
        <f t="shared" si="1"/>
        <v>62.5</v>
      </c>
      <c r="T28" s="237" t="str">
        <f t="shared" ca="1" si="2"/>
        <v>Ямальский район</v>
      </c>
      <c r="U28" s="248">
        <f t="shared" si="3"/>
        <v>33.5</v>
      </c>
      <c r="V28" s="235" t="str">
        <f t="shared" ca="1" si="4"/>
        <v>Красноселькупский район</v>
      </c>
    </row>
    <row r="29" spans="1:22" x14ac:dyDescent="0.25">
      <c r="A29" s="240">
        <v>24</v>
      </c>
      <c r="B29" s="244" t="s">
        <v>88</v>
      </c>
      <c r="C29" s="229" t="s">
        <v>27</v>
      </c>
      <c r="D29" s="230">
        <f t="shared" si="0"/>
        <v>41.727932797361362</v>
      </c>
      <c r="E29" s="231">
        <f>SUM(Сводная!S30)</f>
        <v>42.42</v>
      </c>
      <c r="F29" s="232">
        <f>SUM(Сводная!Z30)</f>
        <v>47.166666666666664</v>
      </c>
      <c r="G29" s="233">
        <f>Сводная!AJ30</f>
        <v>44.316666666666663</v>
      </c>
      <c r="H29" s="233">
        <f>Сводная!AQ30</f>
        <v>33.880000000000003</v>
      </c>
      <c r="I29" s="233">
        <f>Сводная!AX30</f>
        <v>32.840000000000003</v>
      </c>
      <c r="J29" s="231">
        <f>Сводная!BH30</f>
        <v>57</v>
      </c>
      <c r="K29" s="233">
        <f>Сводная!BO30</f>
        <v>34.659999999999997</v>
      </c>
      <c r="L29" s="231">
        <f>Сводная!BV30</f>
        <v>56.111111111111114</v>
      </c>
      <c r="M29" s="233">
        <f>Сводная!CF30</f>
        <v>32.809090909090905</v>
      </c>
      <c r="N29" s="234">
        <f>SUM(Сводная!CM30)</f>
        <v>37</v>
      </c>
      <c r="O29" s="233">
        <f>Сводная!CT30</f>
        <v>30.146666666666665</v>
      </c>
      <c r="P29" s="233">
        <f>Сводная!DD30</f>
        <v>34.357999999999997</v>
      </c>
      <c r="Q29" s="233">
        <f>Сводная!DK30</f>
        <v>49.34</v>
      </c>
      <c r="R29" s="233">
        <f>Сводная!DR30</f>
        <v>52.142857142857146</v>
      </c>
      <c r="S29" s="248">
        <f t="shared" si="1"/>
        <v>57</v>
      </c>
      <c r="T29" s="237" t="str">
        <f t="shared" ca="1" si="2"/>
        <v>Приуральский район</v>
      </c>
      <c r="U29" s="248">
        <f t="shared" si="3"/>
        <v>30.146666666666665</v>
      </c>
      <c r="V29" s="235" t="str">
        <f t="shared" ca="1" si="4"/>
        <v>г. Губкинский</v>
      </c>
    </row>
    <row r="30" spans="1:22" x14ac:dyDescent="0.25">
      <c r="A30" s="236">
        <v>25</v>
      </c>
      <c r="B30" s="244" t="s">
        <v>89</v>
      </c>
      <c r="C30" s="229" t="s">
        <v>27</v>
      </c>
      <c r="D30" s="230">
        <f t="shared" si="0"/>
        <v>47.709146980004121</v>
      </c>
      <c r="E30" s="231">
        <f>SUM(Сводная!S31)</f>
        <v>48.67</v>
      </c>
      <c r="F30" s="232">
        <f>SUM(Сводная!Z31)</f>
        <v>46.5</v>
      </c>
      <c r="G30" s="233">
        <f>Сводная!AJ31</f>
        <v>61.333333333333336</v>
      </c>
      <c r="H30" s="233">
        <f>Сводная!AQ31</f>
        <v>38.696666666666665</v>
      </c>
      <c r="I30" s="233">
        <f>Сводная!AX31</f>
        <v>40.97</v>
      </c>
      <c r="J30" s="231">
        <f>Сводная!BH31</f>
        <v>59</v>
      </c>
      <c r="K30" s="233">
        <f>Сводная!BO31</f>
        <v>42.8</v>
      </c>
      <c r="L30" s="231">
        <f>Сводная!BV31</f>
        <v>63.555555555555557</v>
      </c>
      <c r="M30" s="233">
        <f>Сводная!CF31</f>
        <v>41.345454545454544</v>
      </c>
      <c r="N30" s="234">
        <f>SUM(Сводная!CM31)</f>
        <v>45.6</v>
      </c>
      <c r="O30" s="233">
        <f>Сводная!CT31</f>
        <v>36.146666666666668</v>
      </c>
      <c r="P30" s="233">
        <f>Сводная!DD31</f>
        <v>38.158000000000001</v>
      </c>
      <c r="Q30" s="233">
        <f>Сводная!DK31</f>
        <v>51.2</v>
      </c>
      <c r="R30" s="233">
        <f>Сводная!DR31</f>
        <v>53.952380952380949</v>
      </c>
      <c r="S30" s="248">
        <f t="shared" si="1"/>
        <v>63.555555555555557</v>
      </c>
      <c r="T30" s="237" t="str">
        <f t="shared" ca="1" si="2"/>
        <v>Ямальский район</v>
      </c>
      <c r="U30" s="248">
        <f t="shared" si="3"/>
        <v>36.146666666666668</v>
      </c>
      <c r="V30" s="235" t="str">
        <f t="shared" ca="1" si="4"/>
        <v>г. Губкинский</v>
      </c>
    </row>
    <row r="31" spans="1:22" x14ac:dyDescent="0.25">
      <c r="A31" s="236">
        <v>26</v>
      </c>
      <c r="B31" s="244" t="s">
        <v>90</v>
      </c>
      <c r="C31" s="229" t="s">
        <v>27</v>
      </c>
      <c r="D31" s="230">
        <f t="shared" si="0"/>
        <v>49.584592764378485</v>
      </c>
      <c r="E31" s="231">
        <f>SUM(Сводная!S32)</f>
        <v>51.25</v>
      </c>
      <c r="F31" s="232">
        <f>SUM(Сводная!Z32)</f>
        <v>49</v>
      </c>
      <c r="G31" s="233">
        <f>Сводная!AJ32</f>
        <v>52.25</v>
      </c>
      <c r="H31" s="233">
        <f>Сводная!AQ32</f>
        <v>53.865000000000002</v>
      </c>
      <c r="I31" s="233">
        <f>Сводная!AX32</f>
        <v>45.1</v>
      </c>
      <c r="J31" s="231">
        <f>Сводная!BH32</f>
        <v>55</v>
      </c>
      <c r="K31" s="233">
        <f>Сводная!BO32</f>
        <v>40.04</v>
      </c>
      <c r="L31" s="231">
        <f>Сводная!BV32</f>
        <v>58.5</v>
      </c>
      <c r="M31" s="233">
        <f>Сводная!CF32</f>
        <v>49.262727272727268</v>
      </c>
      <c r="N31" s="234">
        <f>SUM(Сводная!CM32)</f>
        <v>34.4</v>
      </c>
      <c r="O31" s="233">
        <f>Сводная!CT32</f>
        <v>49.866666666666674</v>
      </c>
      <c r="P31" s="233">
        <f>Сводная!DD32</f>
        <v>50.758000000000003</v>
      </c>
      <c r="Q31" s="233">
        <f>Сводная!DK32</f>
        <v>50.13</v>
      </c>
      <c r="R31" s="233">
        <f>Сводная!DR32</f>
        <v>54.761904761904759</v>
      </c>
      <c r="S31" s="248">
        <f t="shared" si="1"/>
        <v>58.5</v>
      </c>
      <c r="T31" s="237" t="str">
        <f t="shared" ca="1" si="2"/>
        <v>Ямальский район</v>
      </c>
      <c r="U31" s="248">
        <f t="shared" si="3"/>
        <v>34.4</v>
      </c>
      <c r="V31" s="235" t="str">
        <f t="shared" ca="1" si="4"/>
        <v>Красноселькупский район</v>
      </c>
    </row>
    <row r="32" spans="1:22" ht="15.75" thickBot="1" x14ac:dyDescent="0.3">
      <c r="A32" s="245">
        <v>27</v>
      </c>
      <c r="B32" s="244" t="s">
        <v>91</v>
      </c>
      <c r="C32" s="229" t="s">
        <v>27</v>
      </c>
      <c r="D32" s="230">
        <f t="shared" si="0"/>
        <v>157.3267241671372</v>
      </c>
      <c r="E32" s="231">
        <f>SUM(Сводная!S33)</f>
        <v>154.91999999999999</v>
      </c>
      <c r="F32" s="232">
        <f>SUM(Сводная!Z33)</f>
        <v>146.5</v>
      </c>
      <c r="G32" s="233">
        <f>Сводная!AJ33</f>
        <v>136.40833333333333</v>
      </c>
      <c r="H32" s="233">
        <f>Сводная!AQ33</f>
        <v>135.22999999999999</v>
      </c>
      <c r="I32" s="233">
        <f>Сводная!AX33</f>
        <v>141.31</v>
      </c>
      <c r="J32" s="231">
        <f>Сводная!BH33</f>
        <v>178.89</v>
      </c>
      <c r="K32" s="233">
        <f>Сводная!BO33</f>
        <v>147.15</v>
      </c>
      <c r="L32" s="231">
        <f>Сводная!BV33</f>
        <v>202.8</v>
      </c>
      <c r="M32" s="231">
        <f>Сводная!CF33</f>
        <v>163.61818181818182</v>
      </c>
      <c r="N32" s="234">
        <f>SUM(Сводная!CM33)</f>
        <v>172.8</v>
      </c>
      <c r="O32" s="233">
        <f>Сводная!CT33</f>
        <v>153.14666666666668</v>
      </c>
      <c r="P32" s="233">
        <f>Сводная!DD33</f>
        <v>141.374</v>
      </c>
      <c r="Q32" s="231">
        <f>Сводная!DK33</f>
        <v>158.34</v>
      </c>
      <c r="R32" s="233">
        <f>Сводная!DR33</f>
        <v>170.08695652173913</v>
      </c>
      <c r="S32" s="248">
        <f t="shared" si="1"/>
        <v>202.8</v>
      </c>
      <c r="T32" s="237" t="str">
        <f t="shared" ca="1" si="2"/>
        <v>Ямальский район</v>
      </c>
      <c r="U32" s="248">
        <f t="shared" si="3"/>
        <v>135.22999999999999</v>
      </c>
      <c r="V32" s="235" t="str">
        <f t="shared" ca="1" si="4"/>
        <v>г. Ноябрьск</v>
      </c>
    </row>
    <row r="33" spans="2:22" x14ac:dyDescent="0.25">
      <c r="E33" s="28"/>
      <c r="F33" s="28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8"/>
      <c r="R33" s="19"/>
      <c r="S33" s="19"/>
      <c r="U33" s="9"/>
      <c r="V33" s="29"/>
    </row>
    <row r="34" spans="2:22" x14ac:dyDescent="0.25">
      <c r="B34" s="25"/>
      <c r="C34" s="19"/>
      <c r="D34" s="19"/>
      <c r="E34" s="19"/>
      <c r="I34" s="15"/>
      <c r="L34" s="20"/>
      <c r="M34" s="20"/>
      <c r="N34" s="20"/>
      <c r="O34" s="20"/>
      <c r="P34" s="20"/>
      <c r="Q34" s="20"/>
      <c r="R34" s="20"/>
    </row>
    <row r="35" spans="2:22" x14ac:dyDescent="0.25">
      <c r="B35" s="19"/>
      <c r="C35" s="19"/>
      <c r="D35" s="19"/>
      <c r="E35" s="19"/>
      <c r="I35" s="15"/>
    </row>
    <row r="36" spans="2:22" x14ac:dyDescent="0.25">
      <c r="B36" s="19"/>
      <c r="C36" s="19"/>
      <c r="D36" s="19"/>
      <c r="E36" s="19"/>
      <c r="H36" s="13"/>
      <c r="I36" s="16"/>
      <c r="O36" s="22"/>
    </row>
    <row r="37" spans="2:22" x14ac:dyDescent="0.25">
      <c r="B37" s="19"/>
      <c r="C37" s="19"/>
      <c r="D37" s="19"/>
      <c r="E37" s="26"/>
      <c r="F37" s="12"/>
      <c r="G37" s="12"/>
      <c r="H37" s="12"/>
      <c r="I37" s="14"/>
      <c r="P37" s="22"/>
    </row>
    <row r="38" spans="2:22" x14ac:dyDescent="0.25">
      <c r="B38" s="19"/>
      <c r="C38" s="19"/>
      <c r="D38" s="19"/>
      <c r="E38" s="27"/>
      <c r="F38" s="20"/>
      <c r="G38" s="20"/>
      <c r="H38" s="20"/>
    </row>
    <row r="39" spans="2:22" x14ac:dyDescent="0.25">
      <c r="B39"/>
      <c r="G39" s="17"/>
      <c r="H39" s="17"/>
    </row>
  </sheetData>
  <autoFilter ref="B1:B39"/>
  <mergeCells count="5">
    <mergeCell ref="A1:V1"/>
    <mergeCell ref="A2:V2"/>
    <mergeCell ref="A3:V3"/>
    <mergeCell ref="S5:T5"/>
    <mergeCell ref="U5:V5"/>
  </mergeCells>
  <pageMargins left="0.39370078740157483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G11" sqref="G11"/>
    </sheetView>
  </sheetViews>
  <sheetFormatPr defaultRowHeight="15" x14ac:dyDescent="0.25"/>
  <cols>
    <col min="1" max="1" width="5.85546875" customWidth="1"/>
    <col min="2" max="2" width="19.140625" customWidth="1"/>
    <col min="3" max="3" width="4.140625" customWidth="1"/>
    <col min="4" max="4" width="6.85546875" customWidth="1"/>
    <col min="5" max="5" width="7.7109375" customWidth="1"/>
    <col min="6" max="6" width="7.42578125" customWidth="1"/>
    <col min="7" max="7" width="6.85546875" customWidth="1"/>
    <col min="8" max="8" width="7.42578125" customWidth="1"/>
    <col min="9" max="9" width="7.140625" customWidth="1"/>
    <col min="10" max="10" width="6.7109375" customWidth="1"/>
    <col min="11" max="11" width="6.42578125" customWidth="1"/>
    <col min="12" max="12" width="6.85546875" customWidth="1"/>
    <col min="13" max="13" width="6.5703125" customWidth="1"/>
    <col min="14" max="14" width="7.28515625" customWidth="1"/>
    <col min="15" max="15" width="7.140625" customWidth="1"/>
    <col min="16" max="16" width="8.140625" customWidth="1"/>
  </cols>
  <sheetData>
    <row r="1" spans="1:17" x14ac:dyDescent="0.25">
      <c r="B1" s="304" t="s">
        <v>51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</row>
    <row r="2" spans="1:17" x14ac:dyDescent="0.25">
      <c r="B2" s="304" t="s">
        <v>53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</row>
    <row r="3" spans="1:17" x14ac:dyDescent="0.25"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</row>
    <row r="4" spans="1:17" x14ac:dyDescent="0.25">
      <c r="A4" s="2"/>
      <c r="B4" s="5"/>
      <c r="C4" s="5" t="s">
        <v>31</v>
      </c>
      <c r="D4" s="5"/>
      <c r="E4" s="5"/>
      <c r="F4" s="5" t="s">
        <v>33</v>
      </c>
      <c r="G4" s="5" t="s">
        <v>37</v>
      </c>
      <c r="H4" s="5" t="s">
        <v>40</v>
      </c>
      <c r="I4" s="5" t="s">
        <v>35</v>
      </c>
      <c r="J4" s="5" t="s">
        <v>42</v>
      </c>
      <c r="K4" s="5" t="s">
        <v>43</v>
      </c>
      <c r="L4" s="5" t="s">
        <v>44</v>
      </c>
      <c r="M4" s="5" t="s">
        <v>45</v>
      </c>
      <c r="N4" s="5" t="s">
        <v>46</v>
      </c>
      <c r="O4" s="5" t="s">
        <v>47</v>
      </c>
      <c r="P4" s="5" t="s">
        <v>48</v>
      </c>
      <c r="Q4" s="5" t="s">
        <v>50</v>
      </c>
    </row>
    <row r="5" spans="1:17" x14ac:dyDescent="0.25">
      <c r="A5" s="3" t="s">
        <v>0</v>
      </c>
      <c r="B5" s="6" t="s">
        <v>1</v>
      </c>
      <c r="C5" s="6" t="s">
        <v>30</v>
      </c>
      <c r="D5" s="6" t="s">
        <v>2</v>
      </c>
      <c r="E5" s="6" t="s">
        <v>32</v>
      </c>
      <c r="F5" s="6" t="s">
        <v>34</v>
      </c>
      <c r="G5" s="6"/>
      <c r="H5" s="6" t="s">
        <v>41</v>
      </c>
      <c r="I5" s="6" t="s">
        <v>36</v>
      </c>
      <c r="J5" s="6" t="s">
        <v>39</v>
      </c>
      <c r="K5" s="6" t="s">
        <v>52</v>
      </c>
      <c r="L5" s="6" t="s">
        <v>38</v>
      </c>
      <c r="M5" s="8" t="s">
        <v>38</v>
      </c>
      <c r="N5" s="6" t="s">
        <v>39</v>
      </c>
      <c r="O5" s="6" t="s">
        <v>38</v>
      </c>
      <c r="P5" s="6" t="s">
        <v>49</v>
      </c>
      <c r="Q5" s="6" t="s">
        <v>39</v>
      </c>
    </row>
    <row r="6" spans="1:17" ht="12.75" customHeight="1" x14ac:dyDescent="0.25">
      <c r="A6" s="4">
        <v>1</v>
      </c>
      <c r="B6" s="7" t="s">
        <v>3</v>
      </c>
      <c r="C6" s="7" t="s">
        <v>27</v>
      </c>
      <c r="D6" s="10">
        <v>99.567861715749046</v>
      </c>
      <c r="E6" s="7"/>
      <c r="F6" s="7"/>
      <c r="G6" s="7"/>
      <c r="H6" s="7"/>
      <c r="I6" s="7"/>
      <c r="J6" s="7"/>
      <c r="K6" s="7"/>
      <c r="L6" s="7"/>
      <c r="N6" s="7"/>
      <c r="O6" s="7"/>
      <c r="P6" s="7"/>
      <c r="Q6" s="7"/>
    </row>
    <row r="7" spans="1:17" ht="12.75" customHeight="1" x14ac:dyDescent="0.25">
      <c r="A7" s="4">
        <v>2</v>
      </c>
      <c r="B7" s="7" t="s">
        <v>4</v>
      </c>
      <c r="C7" s="7" t="s">
        <v>27</v>
      </c>
      <c r="D7" s="10">
        <v>99.888907878995042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2" customHeight="1" x14ac:dyDescent="0.25">
      <c r="A8" s="4">
        <v>3</v>
      </c>
      <c r="B8" s="7" t="s">
        <v>5</v>
      </c>
      <c r="C8" s="7" t="s">
        <v>27</v>
      </c>
      <c r="D8" s="10">
        <v>96.627274628738746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0.5" customHeight="1" x14ac:dyDescent="0.25">
      <c r="A9" s="4">
        <v>4</v>
      </c>
      <c r="B9" s="7" t="s">
        <v>6</v>
      </c>
      <c r="C9" s="7" t="s">
        <v>27</v>
      </c>
      <c r="D9" s="10">
        <v>97.356020942408364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1.25" customHeight="1" x14ac:dyDescent="0.25">
      <c r="A10" s="4">
        <v>5</v>
      </c>
      <c r="B10" s="7" t="s">
        <v>7</v>
      </c>
      <c r="C10" s="7" t="s">
        <v>28</v>
      </c>
      <c r="D10" s="10">
        <v>100.18110894399554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9.75" customHeight="1" x14ac:dyDescent="0.25">
      <c r="A11" s="4">
        <v>6</v>
      </c>
      <c r="B11" s="7" t="s">
        <v>8</v>
      </c>
      <c r="C11" s="7" t="s">
        <v>28</v>
      </c>
      <c r="D11" s="10">
        <v>101.25058990089664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0.5" customHeight="1" x14ac:dyDescent="0.25">
      <c r="A12" s="4">
        <v>7</v>
      </c>
      <c r="B12" s="7" t="s">
        <v>9</v>
      </c>
      <c r="C12" s="7" t="s">
        <v>27</v>
      </c>
      <c r="D12" s="10">
        <v>98.809800857741266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1.25" customHeight="1" x14ac:dyDescent="0.25">
      <c r="A13" s="4">
        <v>8</v>
      </c>
      <c r="B13" s="7" t="s">
        <v>10</v>
      </c>
      <c r="C13" s="7" t="s">
        <v>29</v>
      </c>
      <c r="D13" s="10">
        <v>101.20311394196744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0.5" customHeight="1" x14ac:dyDescent="0.25">
      <c r="A14" s="4">
        <v>9</v>
      </c>
      <c r="B14" s="7" t="s">
        <v>11</v>
      </c>
      <c r="C14" s="7" t="s">
        <v>27</v>
      </c>
      <c r="D14" s="10">
        <v>96.758008490930152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0.5" customHeight="1" x14ac:dyDescent="0.25">
      <c r="A15" s="4">
        <v>10</v>
      </c>
      <c r="B15" s="7" t="s">
        <v>12</v>
      </c>
      <c r="C15" s="7" t="s">
        <v>27</v>
      </c>
      <c r="D15" s="10">
        <v>101.06496272630459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1.25" customHeight="1" x14ac:dyDescent="0.25">
      <c r="A16" s="4">
        <v>11</v>
      </c>
      <c r="B16" s="7" t="s">
        <v>13</v>
      </c>
      <c r="C16" s="7" t="s">
        <v>27</v>
      </c>
      <c r="D16" s="10">
        <v>99.523396880415945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0.5" customHeight="1" x14ac:dyDescent="0.25">
      <c r="A17" s="4">
        <v>12</v>
      </c>
      <c r="B17" s="7" t="s">
        <v>14</v>
      </c>
      <c r="C17" s="7" t="s">
        <v>27</v>
      </c>
      <c r="D17" s="10">
        <v>98.808879263670818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2.75" customHeight="1" x14ac:dyDescent="0.25">
      <c r="A18" s="4">
        <v>13</v>
      </c>
      <c r="B18" s="7" t="s">
        <v>15</v>
      </c>
      <c r="C18" s="7" t="s">
        <v>27</v>
      </c>
      <c r="D18" s="10">
        <v>99.730941704035871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B19" s="304" t="s">
        <v>54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</row>
    <row r="20" spans="1:17" x14ac:dyDescent="0.25">
      <c r="A20" s="2"/>
      <c r="B20" s="5"/>
      <c r="C20" s="5" t="s">
        <v>31</v>
      </c>
      <c r="D20" s="5"/>
      <c r="E20" s="5"/>
      <c r="F20" s="5" t="s">
        <v>33</v>
      </c>
      <c r="G20" s="5" t="s">
        <v>37</v>
      </c>
      <c r="H20" s="5" t="s">
        <v>40</v>
      </c>
      <c r="I20" s="5" t="s">
        <v>35</v>
      </c>
      <c r="J20" s="5" t="s">
        <v>42</v>
      </c>
      <c r="K20" s="5" t="s">
        <v>43</v>
      </c>
      <c r="L20" s="5" t="s">
        <v>44</v>
      </c>
      <c r="M20" s="5" t="s">
        <v>45</v>
      </c>
      <c r="N20" s="5" t="s">
        <v>46</v>
      </c>
      <c r="O20" s="5" t="s">
        <v>47</v>
      </c>
      <c r="P20" s="5" t="s">
        <v>48</v>
      </c>
      <c r="Q20" s="5" t="s">
        <v>50</v>
      </c>
    </row>
    <row r="21" spans="1:17" x14ac:dyDescent="0.25">
      <c r="A21" s="3" t="s">
        <v>0</v>
      </c>
      <c r="B21" s="6" t="s">
        <v>1</v>
      </c>
      <c r="C21" s="6" t="s">
        <v>30</v>
      </c>
      <c r="D21" s="6" t="s">
        <v>2</v>
      </c>
      <c r="E21" s="6" t="s">
        <v>32</v>
      </c>
      <c r="F21" s="6" t="s">
        <v>34</v>
      </c>
      <c r="G21" s="6"/>
      <c r="H21" s="6" t="s">
        <v>41</v>
      </c>
      <c r="I21" s="6" t="s">
        <v>36</v>
      </c>
      <c r="J21" s="6" t="s">
        <v>39</v>
      </c>
      <c r="K21" s="6" t="s">
        <v>52</v>
      </c>
      <c r="L21" s="6" t="s">
        <v>38</v>
      </c>
      <c r="M21" s="6" t="s">
        <v>38</v>
      </c>
      <c r="N21" s="6" t="s">
        <v>39</v>
      </c>
      <c r="O21" s="6" t="s">
        <v>38</v>
      </c>
      <c r="P21" s="6" t="s">
        <v>49</v>
      </c>
      <c r="Q21" s="6" t="s">
        <v>39</v>
      </c>
    </row>
    <row r="22" spans="1:17" x14ac:dyDescent="0.25">
      <c r="A22" s="4">
        <v>1</v>
      </c>
      <c r="B22" s="7" t="s">
        <v>3</v>
      </c>
      <c r="C22" s="7" t="s">
        <v>27</v>
      </c>
      <c r="D22" s="7"/>
      <c r="E22" s="7"/>
      <c r="F22" s="7"/>
      <c r="G22" s="7"/>
      <c r="H22" s="7"/>
      <c r="I22" s="7"/>
      <c r="J22" s="7"/>
      <c r="K22" s="7"/>
      <c r="L22" s="7"/>
      <c r="M22" s="1"/>
      <c r="N22" s="7"/>
      <c r="O22" s="7"/>
      <c r="P22" s="7"/>
      <c r="Q22" s="7"/>
    </row>
    <row r="23" spans="1:17" x14ac:dyDescent="0.25">
      <c r="A23" s="4">
        <v>2</v>
      </c>
      <c r="B23" s="7" t="s">
        <v>4</v>
      </c>
      <c r="C23" s="7" t="s">
        <v>27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4">
        <v>3</v>
      </c>
      <c r="B24" s="7" t="s">
        <v>5</v>
      </c>
      <c r="C24" s="7" t="s">
        <v>27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4">
        <v>4</v>
      </c>
      <c r="B25" s="7" t="s">
        <v>6</v>
      </c>
      <c r="C25" s="7" t="s">
        <v>27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4">
        <v>5</v>
      </c>
      <c r="B26" s="7" t="s">
        <v>7</v>
      </c>
      <c r="C26" s="7" t="s">
        <v>28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4">
        <v>6</v>
      </c>
      <c r="B27" s="7" t="s">
        <v>8</v>
      </c>
      <c r="C27" s="7" t="s">
        <v>28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4">
        <v>7</v>
      </c>
      <c r="B28" s="7" t="s">
        <v>9</v>
      </c>
      <c r="C28" s="7" t="s">
        <v>27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4">
        <v>8</v>
      </c>
      <c r="B29" s="7" t="s">
        <v>10</v>
      </c>
      <c r="C29" s="7" t="s">
        <v>29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4">
        <v>9</v>
      </c>
      <c r="B30" s="7" t="s">
        <v>11</v>
      </c>
      <c r="C30" s="7" t="s">
        <v>27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4">
        <v>10</v>
      </c>
      <c r="B31" s="7" t="s">
        <v>12</v>
      </c>
      <c r="C31" s="7" t="s">
        <v>27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4">
        <v>11</v>
      </c>
      <c r="B32" s="7" t="s">
        <v>13</v>
      </c>
      <c r="C32" s="7" t="s">
        <v>27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x14ac:dyDescent="0.25">
      <c r="A33" s="4">
        <v>12</v>
      </c>
      <c r="B33" s="7" t="s">
        <v>14</v>
      </c>
      <c r="C33" s="7" t="s">
        <v>27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x14ac:dyDescent="0.25">
      <c r="A34" s="4">
        <v>13</v>
      </c>
      <c r="B34" s="7" t="s">
        <v>15</v>
      </c>
      <c r="C34" s="7" t="s">
        <v>27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</sheetData>
  <mergeCells count="4">
    <mergeCell ref="B1:Q1"/>
    <mergeCell ref="B3:Q3"/>
    <mergeCell ref="B2:Q2"/>
    <mergeCell ref="B19:Q1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Сводная</vt:lpstr>
      <vt:lpstr>Анализ </vt:lpstr>
      <vt:lpstr>Лист15</vt:lpstr>
      <vt:lpstr>'Анализ '!Область_печати</vt:lpstr>
      <vt:lpstr>Сводная!Область_печати</vt:lpstr>
    </vt:vector>
  </TitlesOfParts>
  <Company>Департамент госзаказа ЯНАО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agent07</dc:creator>
  <cp:lastModifiedBy>Лозовицкая Светлана Юрьевна</cp:lastModifiedBy>
  <cp:lastPrinted>2020-07-06T11:41:15Z</cp:lastPrinted>
  <dcterms:created xsi:type="dcterms:W3CDTF">2007-11-08T06:03:47Z</dcterms:created>
  <dcterms:modified xsi:type="dcterms:W3CDTF">2020-07-06T12:50:55Z</dcterms:modified>
</cp:coreProperties>
</file>