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05" yWindow="135" windowWidth="23250" windowHeight="12330"/>
  </bookViews>
  <sheets>
    <sheet name="Сводная" sheetId="1" r:id="rId1"/>
    <sheet name="Анализ " sheetId="16" r:id="rId2"/>
    <sheet name="Лист15" sheetId="15" state="hidden" r:id="rId3"/>
  </sheets>
  <definedNames>
    <definedName name="_xlnm._FilterDatabase" localSheetId="1" hidden="1">'Анализ '!$B$1:$B$41</definedName>
    <definedName name="_xlnm.Print_Area" localSheetId="1">'Анализ '!$A$1:$V$34</definedName>
    <definedName name="_xlnm.Print_Area" localSheetId="0">Сводная!$A$1:$DW$35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H9" i="1" l="1"/>
  <c r="DO26" i="1"/>
  <c r="DH26" i="1"/>
  <c r="CX26" i="1"/>
  <c r="CX9" i="1"/>
  <c r="CJ9" i="1"/>
  <c r="BB9" i="1"/>
  <c r="AN9" i="1"/>
  <c r="AD9" i="1"/>
  <c r="W10" i="1"/>
  <c r="W9" i="1"/>
  <c r="AC26" i="1" l="1"/>
  <c r="AC9" i="1"/>
  <c r="BA9" i="1"/>
  <c r="BK26" i="1"/>
  <c r="CI9" i="1"/>
  <c r="EB26" i="1"/>
  <c r="EB9" i="1"/>
  <c r="H23" i="16"/>
  <c r="J23" i="16"/>
  <c r="K23" i="16"/>
  <c r="L23" i="16"/>
  <c r="N23" i="16"/>
  <c r="O23" i="16"/>
  <c r="P23" i="16"/>
  <c r="Q23" i="16"/>
  <c r="R23" i="16"/>
  <c r="H24" i="16"/>
  <c r="J24" i="16"/>
  <c r="K24" i="16"/>
  <c r="Q24" i="16"/>
  <c r="F25" i="16"/>
  <c r="J25" i="16"/>
  <c r="O25" i="16"/>
  <c r="P25" i="16"/>
  <c r="Q25" i="16"/>
  <c r="F8" i="16"/>
  <c r="G8" i="16"/>
  <c r="I8" i="16"/>
  <c r="M8" i="16"/>
  <c r="O8" i="16"/>
  <c r="P8" i="16"/>
  <c r="CW9" i="1" l="1"/>
  <c r="CW26" i="1"/>
  <c r="DN26" i="1"/>
  <c r="DG26" i="1"/>
  <c r="DG9" i="1"/>
  <c r="AM9" i="1"/>
  <c r="V9" i="1"/>
  <c r="H26" i="1" l="1"/>
  <c r="O26" i="1" s="1"/>
  <c r="EA26" i="1" s="1"/>
  <c r="H9" i="1"/>
  <c r="O9" i="1" s="1"/>
  <c r="EA9" i="1" s="1"/>
  <c r="E8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N9" i="1" l="1"/>
  <c r="DZ9" i="1" s="1"/>
  <c r="EC9" i="1"/>
  <c r="EE9" i="1"/>
  <c r="ED9" i="1"/>
  <c r="N26" i="1"/>
  <c r="DZ26" i="1" s="1"/>
  <c r="ED26" i="1"/>
  <c r="EC26" i="1"/>
  <c r="EE26" i="1"/>
  <c r="S8" i="16"/>
  <c r="T8" i="16" s="1"/>
  <c r="S22" i="16"/>
  <c r="T22" i="16" s="1"/>
  <c r="S20" i="16"/>
  <c r="T20" i="16" s="1"/>
  <c r="D18" i="16"/>
  <c r="S16" i="16"/>
  <c r="T16" i="16" s="1"/>
  <c r="S14" i="16"/>
  <c r="T14" i="16" s="1"/>
  <c r="S12" i="16"/>
  <c r="T12" i="16" s="1"/>
  <c r="D10" i="16"/>
  <c r="S25" i="16"/>
  <c r="T25" i="16" s="1"/>
  <c r="S18" i="16"/>
  <c r="T18" i="16" s="1"/>
  <c r="S10" i="16"/>
  <c r="T10" i="16" s="1"/>
  <c r="D20" i="16"/>
  <c r="D12" i="16"/>
  <c r="U22" i="16"/>
  <c r="V22" i="16" s="1"/>
  <c r="U20" i="16"/>
  <c r="V20" i="16" s="1"/>
  <c r="U18" i="16"/>
  <c r="V18" i="16" s="1"/>
  <c r="U16" i="16"/>
  <c r="V16" i="16" s="1"/>
  <c r="U14" i="16"/>
  <c r="V14" i="16" s="1"/>
  <c r="U12" i="16"/>
  <c r="V12" i="16" s="1"/>
  <c r="U10" i="16"/>
  <c r="V10" i="16" s="1"/>
  <c r="D22" i="16"/>
  <c r="D14" i="16"/>
  <c r="D16" i="16"/>
  <c r="U21" i="16"/>
  <c r="V21" i="16" s="1"/>
  <c r="D19" i="16"/>
  <c r="U17" i="16"/>
  <c r="V17" i="16" s="1"/>
  <c r="D15" i="16"/>
  <c r="U13" i="16"/>
  <c r="V13" i="16" s="1"/>
  <c r="D11" i="16"/>
  <c r="U9" i="16"/>
  <c r="V9" i="16" s="1"/>
  <c r="S21" i="16"/>
  <c r="T21" i="16" s="1"/>
  <c r="S19" i="16"/>
  <c r="T19" i="16" s="1"/>
  <c r="S17" i="16"/>
  <c r="T17" i="16" s="1"/>
  <c r="S15" i="16"/>
  <c r="T15" i="16" s="1"/>
  <c r="S13" i="16"/>
  <c r="T13" i="16" s="1"/>
  <c r="S11" i="16"/>
  <c r="T11" i="16" s="1"/>
  <c r="S9" i="16"/>
  <c r="T9" i="16" s="1"/>
  <c r="D21" i="16"/>
  <c r="D17" i="16"/>
  <c r="D13" i="16"/>
  <c r="D9" i="16"/>
  <c r="U19" i="16"/>
  <c r="V19" i="16" s="1"/>
  <c r="U15" i="16"/>
  <c r="V15" i="16" s="1"/>
  <c r="U11" i="16"/>
  <c r="V11" i="16" s="1"/>
  <c r="D25" i="16"/>
  <c r="U25" i="16"/>
  <c r="V25" i="16" s="1"/>
  <c r="U8" i="16"/>
  <c r="V8" i="16" s="1"/>
  <c r="D8" i="16"/>
  <c r="AC35" i="1"/>
  <c r="AC34" i="1"/>
  <c r="AC33" i="1"/>
  <c r="AC32" i="1"/>
  <c r="AC31" i="1"/>
  <c r="AC30" i="1"/>
  <c r="AC29" i="1"/>
  <c r="AC28" i="1"/>
  <c r="AC27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8" i="1"/>
  <c r="AC7" i="1"/>
  <c r="CA11" i="1" l="1"/>
  <c r="BT20" i="1" l="1"/>
  <c r="DP25" i="1" l="1"/>
  <c r="BK7" i="1" l="1"/>
  <c r="BK8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7" i="1"/>
  <c r="BK28" i="1"/>
  <c r="BK29" i="1"/>
  <c r="BK30" i="1"/>
  <c r="BK31" i="1"/>
  <c r="BK32" i="1"/>
  <c r="BK33" i="1"/>
  <c r="BK34" i="1"/>
  <c r="K7" i="1" l="1"/>
  <c r="M8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7" i="1"/>
  <c r="M28" i="1"/>
  <c r="M29" i="1"/>
  <c r="M30" i="1"/>
  <c r="M31" i="1"/>
  <c r="M32" i="1"/>
  <c r="M33" i="1"/>
  <c r="M34" i="1"/>
  <c r="M35" i="1"/>
  <c r="M7" i="1"/>
  <c r="L8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7" i="1"/>
  <c r="L28" i="1"/>
  <c r="L29" i="1"/>
  <c r="L30" i="1"/>
  <c r="L31" i="1"/>
  <c r="L32" i="1"/>
  <c r="L33" i="1"/>
  <c r="L34" i="1"/>
  <c r="L35" i="1"/>
  <c r="L7" i="1"/>
  <c r="K8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7" i="1"/>
  <c r="K28" i="1"/>
  <c r="K29" i="1"/>
  <c r="K30" i="1"/>
  <c r="K31" i="1"/>
  <c r="K32" i="1"/>
  <c r="K33" i="1"/>
  <c r="K34" i="1"/>
  <c r="K35" i="1"/>
  <c r="M36" i="1" l="1"/>
  <c r="K36" i="1"/>
  <c r="L36" i="1"/>
  <c r="BZ11" i="1"/>
  <c r="H7" i="1" l="1"/>
  <c r="J7" i="1" l="1"/>
  <c r="N7" i="1"/>
  <c r="DZ7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H18" i="1"/>
  <c r="J18" i="1" s="1"/>
  <c r="H17" i="1"/>
  <c r="J17" i="1" s="1"/>
  <c r="H16" i="1"/>
  <c r="J16" i="1" s="1"/>
  <c r="H15" i="1"/>
  <c r="J15" i="1" s="1"/>
  <c r="H14" i="1"/>
  <c r="J14" i="1" s="1"/>
  <c r="H13" i="1"/>
  <c r="H12" i="1"/>
  <c r="J12" i="1" s="1"/>
  <c r="H11" i="1"/>
  <c r="J11" i="1" s="1"/>
  <c r="H10" i="1"/>
  <c r="J10" i="1" s="1"/>
  <c r="H8" i="1"/>
  <c r="J8" i="1" s="1"/>
  <c r="J19" i="1" l="1"/>
  <c r="P19" i="1"/>
  <c r="J13" i="1"/>
  <c r="P13" i="1"/>
  <c r="BA7" i="1"/>
  <c r="BA8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7" i="1"/>
  <c r="BA28" i="1"/>
  <c r="BA29" i="1"/>
  <c r="BA30" i="1"/>
  <c r="BA31" i="1"/>
  <c r="BA32" i="1"/>
  <c r="BA33" i="1"/>
  <c r="BA34" i="1"/>
  <c r="BA35" i="1"/>
  <c r="J36" i="1" l="1"/>
  <c r="J37" i="1" s="1"/>
  <c r="L37" i="1" l="1"/>
  <c r="M37" i="1"/>
  <c r="BY11" i="1"/>
  <c r="BZ12" i="1" l="1"/>
  <c r="Q25" i="1" l="1"/>
  <c r="AT8" i="1" l="1"/>
  <c r="DO25" i="1" l="1"/>
  <c r="DN25" i="1"/>
  <c r="EC25" i="1" l="1"/>
  <c r="ED21" i="1" l="1"/>
  <c r="EE7" i="1" l="1"/>
  <c r="ED7" i="1"/>
  <c r="DW11" i="1" l="1"/>
  <c r="DW12" i="1"/>
  <c r="DW13" i="1"/>
  <c r="BK35" i="1" l="1"/>
  <c r="CW27" i="1" l="1"/>
  <c r="CW28" i="1"/>
  <c r="CW29" i="1"/>
  <c r="CW30" i="1"/>
  <c r="CW31" i="1"/>
  <c r="CW32" i="1"/>
  <c r="CW33" i="1"/>
  <c r="CW34" i="1"/>
  <c r="CW35" i="1"/>
  <c r="AT24" i="1" l="1"/>
  <c r="AT25" i="1"/>
  <c r="EC24" i="1"/>
  <c r="EE25" i="1" l="1"/>
  <c r="EE24" i="1"/>
  <c r="ED25" i="1"/>
  <c r="ED24" i="1"/>
  <c r="AT35" i="1"/>
  <c r="AT34" i="1"/>
  <c r="AT33" i="1"/>
  <c r="AT32" i="1"/>
  <c r="AT31" i="1"/>
  <c r="AT30" i="1"/>
  <c r="AT29" i="1"/>
  <c r="AT28" i="1"/>
  <c r="AT27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7" i="1"/>
  <c r="DG35" i="1" l="1"/>
  <c r="DG34" i="1"/>
  <c r="DG33" i="1"/>
  <c r="DG32" i="1"/>
  <c r="DG31" i="1"/>
  <c r="DG30" i="1"/>
  <c r="DG29" i="1"/>
  <c r="DG28" i="1"/>
  <c r="DG27" i="1"/>
  <c r="DG24" i="1"/>
  <c r="DG23" i="1"/>
  <c r="DG22" i="1"/>
  <c r="DG21" i="1"/>
  <c r="DG20" i="1"/>
  <c r="DG19" i="1"/>
  <c r="DG18" i="1"/>
  <c r="DG17" i="1"/>
  <c r="DG16" i="1"/>
  <c r="DG15" i="1"/>
  <c r="DG14" i="1"/>
  <c r="DG13" i="1"/>
  <c r="DG12" i="1"/>
  <c r="DG11" i="1"/>
  <c r="DG10" i="1"/>
  <c r="DG8" i="1"/>
  <c r="DG7" i="1"/>
  <c r="DV11" i="1" l="1"/>
  <c r="DV12" i="1" l="1"/>
  <c r="DU11" i="1"/>
  <c r="F27" i="16" l="1"/>
  <c r="F7" i="16"/>
  <c r="AV25" i="1"/>
  <c r="F26" i="16"/>
  <c r="F28" i="16"/>
  <c r="F29" i="16"/>
  <c r="F30" i="16"/>
  <c r="F31" i="16"/>
  <c r="F32" i="16"/>
  <c r="F33" i="16"/>
  <c r="F34" i="16"/>
  <c r="F6" i="16"/>
  <c r="N7" i="16" l="1"/>
  <c r="N26" i="16"/>
  <c r="N27" i="16"/>
  <c r="N28" i="16"/>
  <c r="N29" i="16"/>
  <c r="N30" i="16"/>
  <c r="N31" i="16"/>
  <c r="N32" i="16"/>
  <c r="N33" i="16"/>
  <c r="N34" i="16"/>
  <c r="N6" i="16"/>
  <c r="AU25" i="1" l="1"/>
  <c r="DU7" i="1" l="1"/>
  <c r="DU8" i="1"/>
  <c r="DU10" i="1"/>
  <c r="DU12" i="1"/>
  <c r="DU13" i="1"/>
  <c r="DU14" i="1"/>
  <c r="DU15" i="1"/>
  <c r="DU16" i="1"/>
  <c r="DU17" i="1"/>
  <c r="DU18" i="1"/>
  <c r="DU19" i="1"/>
  <c r="DU20" i="1"/>
  <c r="DU21" i="1"/>
  <c r="DU22" i="1"/>
  <c r="DU23" i="1"/>
  <c r="DU24" i="1"/>
  <c r="DU27" i="1"/>
  <c r="DU28" i="1"/>
  <c r="DU29" i="1"/>
  <c r="DU30" i="1"/>
  <c r="DU31" i="1"/>
  <c r="DU32" i="1"/>
  <c r="DU33" i="1"/>
  <c r="DU34" i="1"/>
  <c r="DU35" i="1"/>
  <c r="BZ16" i="1" l="1"/>
  <c r="BY16" i="1" l="1"/>
  <c r="CA7" i="1" l="1"/>
  <c r="BZ7" i="1"/>
  <c r="BY7" i="1"/>
  <c r="CA16" i="1" l="1"/>
  <c r="G6" i="16" l="1"/>
  <c r="H6" i="16"/>
  <c r="I6" i="16"/>
  <c r="J6" i="16"/>
  <c r="K6" i="16"/>
  <c r="L6" i="16"/>
  <c r="M6" i="16"/>
  <c r="O6" i="16"/>
  <c r="P6" i="16"/>
  <c r="Q6" i="16"/>
  <c r="R6" i="16"/>
  <c r="G7" i="16"/>
  <c r="H7" i="16"/>
  <c r="I7" i="16"/>
  <c r="J7" i="16"/>
  <c r="K7" i="16"/>
  <c r="L7" i="16"/>
  <c r="M7" i="16"/>
  <c r="O7" i="16"/>
  <c r="P7" i="16"/>
  <c r="Q7" i="16"/>
  <c r="R7" i="16"/>
  <c r="G26" i="16"/>
  <c r="H26" i="16"/>
  <c r="I26" i="16"/>
  <c r="J26" i="16"/>
  <c r="K26" i="16"/>
  <c r="L26" i="16"/>
  <c r="M26" i="16"/>
  <c r="O26" i="16"/>
  <c r="P26" i="16"/>
  <c r="Q26" i="16"/>
  <c r="R26" i="16"/>
  <c r="G27" i="16"/>
  <c r="H27" i="16"/>
  <c r="I27" i="16"/>
  <c r="J27" i="16"/>
  <c r="K27" i="16"/>
  <c r="L27" i="16"/>
  <c r="M27" i="16"/>
  <c r="O27" i="16"/>
  <c r="P27" i="16"/>
  <c r="Q27" i="16"/>
  <c r="R27" i="16"/>
  <c r="G28" i="16"/>
  <c r="H28" i="16"/>
  <c r="I28" i="16"/>
  <c r="J28" i="16"/>
  <c r="K28" i="16"/>
  <c r="L28" i="16"/>
  <c r="M28" i="16"/>
  <c r="O28" i="16"/>
  <c r="P28" i="16"/>
  <c r="Q28" i="16"/>
  <c r="R28" i="16"/>
  <c r="G29" i="16"/>
  <c r="H29" i="16"/>
  <c r="I29" i="16"/>
  <c r="J29" i="16"/>
  <c r="K29" i="16"/>
  <c r="L29" i="16"/>
  <c r="M29" i="16"/>
  <c r="O29" i="16"/>
  <c r="P29" i="16"/>
  <c r="Q29" i="16"/>
  <c r="R29" i="16"/>
  <c r="G30" i="16"/>
  <c r="H30" i="16"/>
  <c r="I30" i="16"/>
  <c r="J30" i="16"/>
  <c r="K30" i="16"/>
  <c r="L30" i="16"/>
  <c r="M30" i="16"/>
  <c r="O30" i="16"/>
  <c r="P30" i="16"/>
  <c r="Q30" i="16"/>
  <c r="R30" i="16"/>
  <c r="G31" i="16"/>
  <c r="H31" i="16"/>
  <c r="I31" i="16"/>
  <c r="J31" i="16"/>
  <c r="K31" i="16"/>
  <c r="L31" i="16"/>
  <c r="M31" i="16"/>
  <c r="O31" i="16"/>
  <c r="P31" i="16"/>
  <c r="Q31" i="16"/>
  <c r="R31" i="16"/>
  <c r="G32" i="16"/>
  <c r="H32" i="16"/>
  <c r="I32" i="16"/>
  <c r="J32" i="16"/>
  <c r="K32" i="16"/>
  <c r="L32" i="16"/>
  <c r="M32" i="16"/>
  <c r="O32" i="16"/>
  <c r="P32" i="16"/>
  <c r="Q32" i="16"/>
  <c r="R32" i="16"/>
  <c r="G33" i="16"/>
  <c r="H33" i="16"/>
  <c r="I33" i="16"/>
  <c r="J33" i="16"/>
  <c r="K33" i="16"/>
  <c r="L33" i="16"/>
  <c r="M33" i="16"/>
  <c r="O33" i="16"/>
  <c r="P33" i="16"/>
  <c r="Q33" i="16"/>
  <c r="R33" i="16"/>
  <c r="G34" i="16"/>
  <c r="H34" i="16"/>
  <c r="I34" i="16"/>
  <c r="J34" i="16"/>
  <c r="K34" i="16"/>
  <c r="L34" i="16"/>
  <c r="M34" i="16"/>
  <c r="O34" i="16"/>
  <c r="P34" i="16"/>
  <c r="Q34" i="16"/>
  <c r="R34" i="16"/>
  <c r="U24" i="16" l="1"/>
  <c r="V24" i="16" s="1"/>
  <c r="S24" i="16"/>
  <c r="T24" i="16" s="1"/>
  <c r="D24" i="16"/>
  <c r="S23" i="16"/>
  <c r="T23" i="16" s="1"/>
  <c r="D23" i="16"/>
  <c r="U23" i="16"/>
  <c r="V23" i="16" s="1"/>
  <c r="AM18" i="1"/>
  <c r="BM23" i="1" l="1"/>
  <c r="BL23" i="1"/>
  <c r="CR15" i="1" l="1"/>
  <c r="CA15" i="1"/>
  <c r="AV7" i="1"/>
  <c r="AV8" i="1"/>
  <c r="BZ15" i="1" l="1"/>
  <c r="BY15" i="1"/>
  <c r="AU7" i="1" l="1"/>
  <c r="BT7" i="1" l="1"/>
  <c r="BS7" i="1"/>
  <c r="BR7" i="1"/>
  <c r="CQ15" i="1"/>
  <c r="CP15" i="1"/>
  <c r="CW17" i="1" l="1"/>
  <c r="BR23" i="1"/>
  <c r="DW35" i="1" l="1"/>
  <c r="DV35" i="1"/>
  <c r="DP35" i="1"/>
  <c r="DO35" i="1"/>
  <c r="DN35" i="1"/>
  <c r="DI35" i="1"/>
  <c r="DH35" i="1"/>
  <c r="CY35" i="1"/>
  <c r="CX35" i="1"/>
  <c r="CR35" i="1"/>
  <c r="CQ35" i="1"/>
  <c r="CP35" i="1"/>
  <c r="CK35" i="1"/>
  <c r="CJ35" i="1"/>
  <c r="CI35" i="1"/>
  <c r="CA35" i="1"/>
  <c r="BZ35" i="1"/>
  <c r="BY35" i="1"/>
  <c r="BT35" i="1"/>
  <c r="BS35" i="1"/>
  <c r="BR35" i="1"/>
  <c r="BM35" i="1"/>
  <c r="BL35" i="1"/>
  <c r="BC35" i="1"/>
  <c r="BB35" i="1"/>
  <c r="AV35" i="1"/>
  <c r="AU35" i="1"/>
  <c r="AO35" i="1"/>
  <c r="AN35" i="1"/>
  <c r="AM35" i="1"/>
  <c r="AE35" i="1"/>
  <c r="AD35" i="1"/>
  <c r="DW34" i="1" l="1"/>
  <c r="DV34" i="1"/>
  <c r="DP34" i="1"/>
  <c r="DO34" i="1"/>
  <c r="DN34" i="1"/>
  <c r="DI34" i="1"/>
  <c r="DH34" i="1"/>
  <c r="CY34" i="1"/>
  <c r="CX34" i="1"/>
  <c r="CR34" i="1"/>
  <c r="CQ34" i="1"/>
  <c r="CP34" i="1"/>
  <c r="CK34" i="1"/>
  <c r="CJ34" i="1"/>
  <c r="CI34" i="1"/>
  <c r="CA34" i="1"/>
  <c r="BZ34" i="1"/>
  <c r="BY34" i="1"/>
  <c r="BT34" i="1"/>
  <c r="BS34" i="1"/>
  <c r="BR34" i="1"/>
  <c r="BM34" i="1"/>
  <c r="BL34" i="1"/>
  <c r="BC34" i="1"/>
  <c r="BB34" i="1"/>
  <c r="AV34" i="1"/>
  <c r="AU34" i="1"/>
  <c r="AO34" i="1"/>
  <c r="AN34" i="1"/>
  <c r="AM34" i="1"/>
  <c r="AE34" i="1"/>
  <c r="AD34" i="1"/>
  <c r="DW33" i="1"/>
  <c r="DV33" i="1"/>
  <c r="DP33" i="1"/>
  <c r="DO33" i="1"/>
  <c r="DN33" i="1"/>
  <c r="DI33" i="1"/>
  <c r="DH33" i="1"/>
  <c r="CY33" i="1"/>
  <c r="CX33" i="1"/>
  <c r="CR33" i="1"/>
  <c r="CQ33" i="1"/>
  <c r="CP33" i="1"/>
  <c r="CK33" i="1"/>
  <c r="CJ33" i="1"/>
  <c r="CI33" i="1"/>
  <c r="CA33" i="1"/>
  <c r="BZ33" i="1"/>
  <c r="BY33" i="1"/>
  <c r="BT33" i="1"/>
  <c r="BS33" i="1"/>
  <c r="BR33" i="1"/>
  <c r="BM33" i="1"/>
  <c r="BL33" i="1"/>
  <c r="BC33" i="1"/>
  <c r="BB33" i="1"/>
  <c r="AV33" i="1"/>
  <c r="AU33" i="1"/>
  <c r="AO33" i="1"/>
  <c r="AN33" i="1"/>
  <c r="AM33" i="1"/>
  <c r="AE33" i="1"/>
  <c r="AD33" i="1"/>
  <c r="DW32" i="1" l="1"/>
  <c r="DV32" i="1"/>
  <c r="DP32" i="1"/>
  <c r="DO32" i="1"/>
  <c r="DN32" i="1"/>
  <c r="DI32" i="1"/>
  <c r="DH32" i="1"/>
  <c r="CY32" i="1"/>
  <c r="CX32" i="1"/>
  <c r="CR32" i="1"/>
  <c r="CQ32" i="1"/>
  <c r="CP32" i="1"/>
  <c r="CK32" i="1"/>
  <c r="CJ32" i="1"/>
  <c r="CI32" i="1"/>
  <c r="CA32" i="1"/>
  <c r="BZ32" i="1"/>
  <c r="BY32" i="1"/>
  <c r="BT32" i="1"/>
  <c r="BS32" i="1"/>
  <c r="BR32" i="1"/>
  <c r="BM32" i="1"/>
  <c r="BL32" i="1"/>
  <c r="BC32" i="1"/>
  <c r="BB32" i="1"/>
  <c r="AV32" i="1"/>
  <c r="AU32" i="1"/>
  <c r="AO32" i="1"/>
  <c r="AN32" i="1"/>
  <c r="AM32" i="1"/>
  <c r="AE32" i="1"/>
  <c r="AD32" i="1"/>
  <c r="DW31" i="1"/>
  <c r="DV31" i="1"/>
  <c r="DP31" i="1"/>
  <c r="DO31" i="1"/>
  <c r="DN31" i="1"/>
  <c r="DI31" i="1"/>
  <c r="DH31" i="1"/>
  <c r="CY31" i="1"/>
  <c r="CX31" i="1"/>
  <c r="CR31" i="1"/>
  <c r="CQ31" i="1"/>
  <c r="CP31" i="1"/>
  <c r="CK31" i="1"/>
  <c r="CJ31" i="1"/>
  <c r="CI31" i="1"/>
  <c r="CA31" i="1"/>
  <c r="BZ31" i="1"/>
  <c r="BY31" i="1"/>
  <c r="BT31" i="1"/>
  <c r="BS31" i="1"/>
  <c r="BR31" i="1"/>
  <c r="BM31" i="1"/>
  <c r="BL31" i="1"/>
  <c r="BC31" i="1"/>
  <c r="BB31" i="1"/>
  <c r="AV31" i="1"/>
  <c r="AU31" i="1"/>
  <c r="AO31" i="1"/>
  <c r="AN31" i="1"/>
  <c r="AM31" i="1"/>
  <c r="AE31" i="1"/>
  <c r="AD31" i="1"/>
  <c r="DW30" i="1"/>
  <c r="DV30" i="1"/>
  <c r="DP30" i="1"/>
  <c r="DO30" i="1"/>
  <c r="DN30" i="1"/>
  <c r="DI30" i="1"/>
  <c r="DH30" i="1"/>
  <c r="CY30" i="1"/>
  <c r="CX30" i="1"/>
  <c r="CR30" i="1"/>
  <c r="CQ30" i="1"/>
  <c r="CP30" i="1"/>
  <c r="CK30" i="1"/>
  <c r="CJ30" i="1"/>
  <c r="CI30" i="1"/>
  <c r="CA30" i="1"/>
  <c r="BZ30" i="1"/>
  <c r="BY30" i="1"/>
  <c r="BT30" i="1"/>
  <c r="BS30" i="1"/>
  <c r="BR30" i="1"/>
  <c r="BM30" i="1"/>
  <c r="BL30" i="1"/>
  <c r="BC30" i="1"/>
  <c r="BB30" i="1"/>
  <c r="AV30" i="1"/>
  <c r="AU30" i="1"/>
  <c r="AO30" i="1"/>
  <c r="AN30" i="1"/>
  <c r="AM30" i="1"/>
  <c r="AE30" i="1"/>
  <c r="AD30" i="1"/>
  <c r="DW29" i="1"/>
  <c r="DV29" i="1"/>
  <c r="DP29" i="1"/>
  <c r="DO29" i="1"/>
  <c r="DN29" i="1"/>
  <c r="DI29" i="1"/>
  <c r="DH29" i="1"/>
  <c r="CY29" i="1"/>
  <c r="CX29" i="1"/>
  <c r="CR29" i="1"/>
  <c r="CQ29" i="1"/>
  <c r="CP29" i="1"/>
  <c r="CK29" i="1"/>
  <c r="CJ29" i="1"/>
  <c r="CI29" i="1"/>
  <c r="CA29" i="1"/>
  <c r="BZ29" i="1"/>
  <c r="BY29" i="1"/>
  <c r="BT29" i="1"/>
  <c r="BS29" i="1"/>
  <c r="BR29" i="1"/>
  <c r="BM29" i="1"/>
  <c r="BL29" i="1"/>
  <c r="BC29" i="1"/>
  <c r="BB29" i="1"/>
  <c r="AV29" i="1"/>
  <c r="AU29" i="1"/>
  <c r="AO29" i="1"/>
  <c r="AN29" i="1"/>
  <c r="AM29" i="1"/>
  <c r="AE29" i="1"/>
  <c r="AD29" i="1"/>
  <c r="DW28" i="1"/>
  <c r="DV28" i="1"/>
  <c r="DP28" i="1"/>
  <c r="DO28" i="1"/>
  <c r="DN28" i="1"/>
  <c r="DI28" i="1"/>
  <c r="DH28" i="1"/>
  <c r="CY28" i="1"/>
  <c r="CX28" i="1"/>
  <c r="CR28" i="1"/>
  <c r="CQ28" i="1"/>
  <c r="CP28" i="1"/>
  <c r="CK28" i="1"/>
  <c r="CJ28" i="1"/>
  <c r="CI28" i="1"/>
  <c r="CA28" i="1"/>
  <c r="BZ28" i="1"/>
  <c r="BY28" i="1"/>
  <c r="BT28" i="1"/>
  <c r="BS28" i="1"/>
  <c r="BR28" i="1"/>
  <c r="BM28" i="1"/>
  <c r="BL28" i="1"/>
  <c r="BC28" i="1"/>
  <c r="BB28" i="1"/>
  <c r="AV28" i="1"/>
  <c r="AU28" i="1"/>
  <c r="AO28" i="1"/>
  <c r="AN28" i="1"/>
  <c r="AM28" i="1"/>
  <c r="AE28" i="1"/>
  <c r="AD28" i="1"/>
  <c r="DW27" i="1"/>
  <c r="DV27" i="1"/>
  <c r="DP27" i="1"/>
  <c r="DO27" i="1"/>
  <c r="DN27" i="1"/>
  <c r="DI27" i="1"/>
  <c r="DH27" i="1"/>
  <c r="CY27" i="1"/>
  <c r="CX27" i="1"/>
  <c r="CR27" i="1"/>
  <c r="CQ27" i="1"/>
  <c r="CP27" i="1"/>
  <c r="CK27" i="1"/>
  <c r="CJ27" i="1"/>
  <c r="CI27" i="1"/>
  <c r="CA27" i="1"/>
  <c r="BZ27" i="1"/>
  <c r="BY27" i="1"/>
  <c r="BT27" i="1"/>
  <c r="BS27" i="1"/>
  <c r="BR27" i="1"/>
  <c r="BM27" i="1"/>
  <c r="BL27" i="1"/>
  <c r="BC27" i="1"/>
  <c r="BB27" i="1"/>
  <c r="AV27" i="1"/>
  <c r="AU27" i="1"/>
  <c r="AO27" i="1"/>
  <c r="AN27" i="1"/>
  <c r="AM27" i="1"/>
  <c r="AE27" i="1"/>
  <c r="AD27" i="1"/>
  <c r="BT25" i="1" l="1"/>
  <c r="BS25" i="1"/>
  <c r="BR25" i="1"/>
  <c r="BM25" i="1"/>
  <c r="BL25" i="1"/>
  <c r="DW24" i="1"/>
  <c r="DV24" i="1"/>
  <c r="DP24" i="1"/>
  <c r="DO24" i="1"/>
  <c r="DN24" i="1"/>
  <c r="DI24" i="1"/>
  <c r="DH24" i="1"/>
  <c r="CY24" i="1"/>
  <c r="CX24" i="1"/>
  <c r="CW24" i="1"/>
  <c r="CR24" i="1"/>
  <c r="CQ24" i="1"/>
  <c r="CP24" i="1"/>
  <c r="CA24" i="1"/>
  <c r="BZ24" i="1"/>
  <c r="BY24" i="1"/>
  <c r="BT24" i="1"/>
  <c r="BS24" i="1"/>
  <c r="BR24" i="1"/>
  <c r="BM24" i="1"/>
  <c r="BL24" i="1"/>
  <c r="AV24" i="1"/>
  <c r="AU24" i="1"/>
  <c r="DW23" i="1"/>
  <c r="DV23" i="1"/>
  <c r="DP23" i="1"/>
  <c r="DO23" i="1"/>
  <c r="DN23" i="1"/>
  <c r="DI23" i="1"/>
  <c r="DH23" i="1"/>
  <c r="CY23" i="1"/>
  <c r="CX23" i="1"/>
  <c r="CW23" i="1"/>
  <c r="CR23" i="1"/>
  <c r="CQ23" i="1"/>
  <c r="CP23" i="1"/>
  <c r="CK23" i="1"/>
  <c r="CJ23" i="1"/>
  <c r="CI23" i="1"/>
  <c r="CA23" i="1"/>
  <c r="BZ23" i="1"/>
  <c r="BY23" i="1"/>
  <c r="BT23" i="1"/>
  <c r="BS23" i="1"/>
  <c r="BC23" i="1"/>
  <c r="BB23" i="1"/>
  <c r="AV23" i="1"/>
  <c r="AU23" i="1"/>
  <c r="AO23" i="1"/>
  <c r="AN23" i="1"/>
  <c r="AM23" i="1"/>
  <c r="AE23" i="1"/>
  <c r="AD23" i="1"/>
  <c r="DW22" i="1"/>
  <c r="DV22" i="1"/>
  <c r="DP22" i="1"/>
  <c r="DO22" i="1"/>
  <c r="DN22" i="1"/>
  <c r="DI22" i="1"/>
  <c r="DH22" i="1"/>
  <c r="CY22" i="1"/>
  <c r="CX22" i="1"/>
  <c r="CW22" i="1"/>
  <c r="CR22" i="1"/>
  <c r="CQ22" i="1"/>
  <c r="CP22" i="1"/>
  <c r="CK22" i="1"/>
  <c r="CJ22" i="1"/>
  <c r="CI22" i="1"/>
  <c r="CA22" i="1"/>
  <c r="BZ22" i="1"/>
  <c r="BY22" i="1"/>
  <c r="BT22" i="1"/>
  <c r="BS22" i="1"/>
  <c r="BR22" i="1"/>
  <c r="BM22" i="1"/>
  <c r="BL22" i="1"/>
  <c r="BC22" i="1"/>
  <c r="BB22" i="1"/>
  <c r="AV22" i="1"/>
  <c r="AU22" i="1"/>
  <c r="AO22" i="1"/>
  <c r="AN22" i="1"/>
  <c r="AM22" i="1"/>
  <c r="AE22" i="1"/>
  <c r="AD22" i="1"/>
  <c r="DW21" i="1"/>
  <c r="DV21" i="1"/>
  <c r="DP21" i="1"/>
  <c r="DO21" i="1"/>
  <c r="DN21" i="1"/>
  <c r="DI21" i="1"/>
  <c r="DH21" i="1"/>
  <c r="CY21" i="1"/>
  <c r="CX21" i="1"/>
  <c r="CW21" i="1"/>
  <c r="CR21" i="1"/>
  <c r="CQ21" i="1"/>
  <c r="CP21" i="1"/>
  <c r="CK21" i="1"/>
  <c r="CJ21" i="1"/>
  <c r="CI21" i="1"/>
  <c r="CA21" i="1"/>
  <c r="BZ21" i="1"/>
  <c r="BY21" i="1"/>
  <c r="BT21" i="1"/>
  <c r="BS21" i="1"/>
  <c r="BR21" i="1"/>
  <c r="BM21" i="1"/>
  <c r="BL21" i="1"/>
  <c r="BC21" i="1"/>
  <c r="BB21" i="1"/>
  <c r="AV21" i="1"/>
  <c r="AU21" i="1"/>
  <c r="AO21" i="1"/>
  <c r="AN21" i="1"/>
  <c r="AM21" i="1"/>
  <c r="AE21" i="1"/>
  <c r="AD21" i="1"/>
  <c r="DW20" i="1"/>
  <c r="DV20" i="1"/>
  <c r="DP20" i="1"/>
  <c r="DO20" i="1"/>
  <c r="DN20" i="1"/>
  <c r="DI20" i="1"/>
  <c r="DH20" i="1"/>
  <c r="CY20" i="1"/>
  <c r="CX20" i="1"/>
  <c r="CW20" i="1"/>
  <c r="CR20" i="1"/>
  <c r="CQ20" i="1"/>
  <c r="CP20" i="1"/>
  <c r="CK20" i="1"/>
  <c r="CJ20" i="1"/>
  <c r="CI20" i="1"/>
  <c r="CA20" i="1"/>
  <c r="BZ20" i="1"/>
  <c r="BY20" i="1"/>
  <c r="BS20" i="1"/>
  <c r="BR20" i="1"/>
  <c r="BM20" i="1"/>
  <c r="BL20" i="1"/>
  <c r="BC20" i="1"/>
  <c r="BB20" i="1"/>
  <c r="AV20" i="1"/>
  <c r="AU20" i="1"/>
  <c r="AO20" i="1"/>
  <c r="AN20" i="1"/>
  <c r="AM20" i="1"/>
  <c r="AE20" i="1"/>
  <c r="AD20" i="1"/>
  <c r="DW19" i="1"/>
  <c r="DV19" i="1"/>
  <c r="DP19" i="1"/>
  <c r="DO19" i="1"/>
  <c r="DN19" i="1"/>
  <c r="DI19" i="1"/>
  <c r="DH19" i="1"/>
  <c r="CY19" i="1"/>
  <c r="CX19" i="1"/>
  <c r="CW19" i="1"/>
  <c r="CR19" i="1"/>
  <c r="CQ19" i="1"/>
  <c r="CP19" i="1"/>
  <c r="CK19" i="1"/>
  <c r="CJ19" i="1"/>
  <c r="CI19" i="1"/>
  <c r="CA19" i="1"/>
  <c r="BZ19" i="1"/>
  <c r="BY19" i="1"/>
  <c r="BT19" i="1"/>
  <c r="BS19" i="1"/>
  <c r="BR19" i="1"/>
  <c r="BM19" i="1"/>
  <c r="BL19" i="1"/>
  <c r="BC19" i="1"/>
  <c r="BB19" i="1"/>
  <c r="AV19" i="1"/>
  <c r="AU19" i="1"/>
  <c r="AO19" i="1"/>
  <c r="AN19" i="1"/>
  <c r="AM19" i="1"/>
  <c r="AE19" i="1"/>
  <c r="AD19" i="1"/>
  <c r="DW18" i="1"/>
  <c r="DV18" i="1"/>
  <c r="DP18" i="1"/>
  <c r="DO18" i="1"/>
  <c r="DN18" i="1"/>
  <c r="DI18" i="1"/>
  <c r="DH18" i="1"/>
  <c r="CY18" i="1"/>
  <c r="CX18" i="1"/>
  <c r="CW18" i="1"/>
  <c r="CR18" i="1"/>
  <c r="CQ18" i="1"/>
  <c r="CP18" i="1"/>
  <c r="CK18" i="1"/>
  <c r="CJ18" i="1"/>
  <c r="CI18" i="1"/>
  <c r="CA18" i="1"/>
  <c r="BZ18" i="1"/>
  <c r="BY18" i="1"/>
  <c r="BT18" i="1"/>
  <c r="BS18" i="1"/>
  <c r="BR18" i="1"/>
  <c r="BM18" i="1"/>
  <c r="BL18" i="1"/>
  <c r="BC18" i="1"/>
  <c r="BB18" i="1"/>
  <c r="AV18" i="1"/>
  <c r="AU18" i="1"/>
  <c r="AO18" i="1"/>
  <c r="AN18" i="1"/>
  <c r="AE18" i="1"/>
  <c r="AD18" i="1"/>
  <c r="DW17" i="1"/>
  <c r="DV17" i="1"/>
  <c r="DP17" i="1"/>
  <c r="DO17" i="1"/>
  <c r="DN17" i="1"/>
  <c r="DI17" i="1"/>
  <c r="DH17" i="1"/>
  <c r="CY17" i="1"/>
  <c r="CX17" i="1"/>
  <c r="CR17" i="1"/>
  <c r="CQ17" i="1"/>
  <c r="O25" i="1" l="1"/>
  <c r="EA25" i="1" s="1"/>
  <c r="EB25" i="1"/>
  <c r="CP17" i="1"/>
  <c r="CK17" i="1"/>
  <c r="CJ17" i="1"/>
  <c r="CI17" i="1"/>
  <c r="CA17" i="1"/>
  <c r="BZ17" i="1"/>
  <c r="BY17" i="1"/>
  <c r="BT17" i="1"/>
  <c r="BS17" i="1"/>
  <c r="BR17" i="1"/>
  <c r="BM17" i="1"/>
  <c r="BL17" i="1"/>
  <c r="BC17" i="1"/>
  <c r="BB17" i="1"/>
  <c r="AV17" i="1"/>
  <c r="AU17" i="1"/>
  <c r="AO17" i="1"/>
  <c r="AN17" i="1"/>
  <c r="AM17" i="1"/>
  <c r="AE17" i="1"/>
  <c r="AD17" i="1"/>
  <c r="DW16" i="1"/>
  <c r="DV16" i="1"/>
  <c r="DP16" i="1"/>
  <c r="DO16" i="1"/>
  <c r="DN16" i="1"/>
  <c r="DI16" i="1"/>
  <c r="DH16" i="1"/>
  <c r="CY16" i="1"/>
  <c r="CX16" i="1"/>
  <c r="CW16" i="1"/>
  <c r="CR16" i="1"/>
  <c r="CQ16" i="1"/>
  <c r="CP16" i="1"/>
  <c r="CK16" i="1"/>
  <c r="CJ16" i="1"/>
  <c r="CI16" i="1"/>
  <c r="BT16" i="1"/>
  <c r="BS16" i="1"/>
  <c r="BR16" i="1"/>
  <c r="BM16" i="1"/>
  <c r="BL16" i="1"/>
  <c r="BC16" i="1"/>
  <c r="BB16" i="1"/>
  <c r="AV16" i="1"/>
  <c r="AU16" i="1"/>
  <c r="AO16" i="1"/>
  <c r="AN16" i="1"/>
  <c r="AM16" i="1"/>
  <c r="AE16" i="1"/>
  <c r="AD16" i="1"/>
  <c r="DW15" i="1"/>
  <c r="DV15" i="1"/>
  <c r="DP15" i="1"/>
  <c r="DO15" i="1"/>
  <c r="DN15" i="1"/>
  <c r="DI15" i="1"/>
  <c r="DH15" i="1"/>
  <c r="CY15" i="1"/>
  <c r="CX15" i="1"/>
  <c r="CW15" i="1"/>
  <c r="CK15" i="1"/>
  <c r="CJ15" i="1"/>
  <c r="CI15" i="1"/>
  <c r="BT15" i="1"/>
  <c r="BS15" i="1"/>
  <c r="BR15" i="1"/>
  <c r="BM15" i="1"/>
  <c r="BL15" i="1"/>
  <c r="BC15" i="1"/>
  <c r="BB15" i="1"/>
  <c r="AV15" i="1"/>
  <c r="AU15" i="1"/>
  <c r="AO15" i="1"/>
  <c r="AN15" i="1"/>
  <c r="AM15" i="1"/>
  <c r="AE15" i="1"/>
  <c r="AD15" i="1"/>
  <c r="DW14" i="1"/>
  <c r="DV14" i="1"/>
  <c r="DP14" i="1"/>
  <c r="DO14" i="1"/>
  <c r="DN14" i="1"/>
  <c r="DI14" i="1"/>
  <c r="DH14" i="1"/>
  <c r="CY14" i="1"/>
  <c r="CX14" i="1"/>
  <c r="CW14" i="1"/>
  <c r="CR14" i="1"/>
  <c r="CQ14" i="1"/>
  <c r="CP14" i="1"/>
  <c r="CK14" i="1"/>
  <c r="CJ14" i="1"/>
  <c r="CI14" i="1"/>
  <c r="CA14" i="1"/>
  <c r="BZ14" i="1"/>
  <c r="BY14" i="1"/>
  <c r="BT14" i="1"/>
  <c r="BS14" i="1"/>
  <c r="BR14" i="1"/>
  <c r="BM14" i="1"/>
  <c r="BL14" i="1"/>
  <c r="BC14" i="1"/>
  <c r="BB14" i="1"/>
  <c r="AV14" i="1"/>
  <c r="AU14" i="1"/>
  <c r="AO14" i="1"/>
  <c r="AN14" i="1"/>
  <c r="AM14" i="1"/>
  <c r="AE14" i="1"/>
  <c r="AD14" i="1"/>
  <c r="DV13" i="1"/>
  <c r="DP13" i="1"/>
  <c r="DO13" i="1"/>
  <c r="DN13" i="1"/>
  <c r="DI13" i="1"/>
  <c r="DH13" i="1"/>
  <c r="CY13" i="1"/>
  <c r="CX13" i="1"/>
  <c r="CW13" i="1"/>
  <c r="CR13" i="1"/>
  <c r="CQ13" i="1"/>
  <c r="CP13" i="1"/>
  <c r="CK13" i="1"/>
  <c r="CJ13" i="1"/>
  <c r="CI13" i="1"/>
  <c r="CA13" i="1"/>
  <c r="BZ13" i="1"/>
  <c r="BY13" i="1"/>
  <c r="BT13" i="1"/>
  <c r="BS13" i="1"/>
  <c r="BR13" i="1"/>
  <c r="BM13" i="1"/>
  <c r="BL13" i="1"/>
  <c r="BC13" i="1"/>
  <c r="BB13" i="1"/>
  <c r="AV13" i="1"/>
  <c r="AU13" i="1"/>
  <c r="AO13" i="1"/>
  <c r="AN13" i="1"/>
  <c r="AM13" i="1"/>
  <c r="AE13" i="1"/>
  <c r="AD13" i="1"/>
  <c r="DP12" i="1"/>
  <c r="DO12" i="1"/>
  <c r="DN12" i="1"/>
  <c r="DI12" i="1"/>
  <c r="DH12" i="1"/>
  <c r="CY12" i="1"/>
  <c r="CX12" i="1"/>
  <c r="CW12" i="1"/>
  <c r="CR12" i="1"/>
  <c r="CQ12" i="1"/>
  <c r="CP12" i="1"/>
  <c r="CK12" i="1"/>
  <c r="CJ12" i="1"/>
  <c r="CI12" i="1"/>
  <c r="CA12" i="1"/>
  <c r="BY12" i="1"/>
  <c r="BT12" i="1"/>
  <c r="BS12" i="1"/>
  <c r="BR12" i="1"/>
  <c r="BM12" i="1"/>
  <c r="BL12" i="1"/>
  <c r="BC12" i="1"/>
  <c r="BB12" i="1"/>
  <c r="AV12" i="1"/>
  <c r="AU12" i="1"/>
  <c r="AO12" i="1"/>
  <c r="AN12" i="1"/>
  <c r="AM12" i="1"/>
  <c r="AE12" i="1"/>
  <c r="AD12" i="1"/>
  <c r="N25" i="1" l="1"/>
  <c r="DZ25" i="1" s="1"/>
  <c r="DP11" i="1"/>
  <c r="DO11" i="1"/>
  <c r="DN11" i="1"/>
  <c r="DI11" i="1"/>
  <c r="DH11" i="1"/>
  <c r="CY11" i="1"/>
  <c r="CX11" i="1"/>
  <c r="CW11" i="1"/>
  <c r="CR11" i="1"/>
  <c r="CQ11" i="1"/>
  <c r="CP11" i="1"/>
  <c r="CK11" i="1"/>
  <c r="CJ11" i="1"/>
  <c r="CI11" i="1"/>
  <c r="BT11" i="1"/>
  <c r="BS11" i="1"/>
  <c r="BR11" i="1"/>
  <c r="BM11" i="1"/>
  <c r="BL11" i="1"/>
  <c r="BC11" i="1"/>
  <c r="BB11" i="1"/>
  <c r="AV11" i="1"/>
  <c r="AU11" i="1"/>
  <c r="AO11" i="1"/>
  <c r="AN11" i="1"/>
  <c r="AM11" i="1"/>
  <c r="AE11" i="1"/>
  <c r="AD11" i="1"/>
  <c r="DW10" i="1"/>
  <c r="DV10" i="1"/>
  <c r="DP10" i="1"/>
  <c r="DO10" i="1"/>
  <c r="DN10" i="1"/>
  <c r="DI10" i="1"/>
  <c r="DH10" i="1"/>
  <c r="CY10" i="1"/>
  <c r="CX10" i="1"/>
  <c r="CW10" i="1"/>
  <c r="CR10" i="1"/>
  <c r="CQ10" i="1"/>
  <c r="CP10" i="1"/>
  <c r="CK10" i="1"/>
  <c r="CJ10" i="1"/>
  <c r="CI10" i="1"/>
  <c r="CA10" i="1"/>
  <c r="BZ10" i="1"/>
  <c r="BY10" i="1"/>
  <c r="BT10" i="1"/>
  <c r="BS10" i="1"/>
  <c r="BR10" i="1"/>
  <c r="BM10" i="1"/>
  <c r="BL10" i="1"/>
  <c r="BC10" i="1"/>
  <c r="BB10" i="1"/>
  <c r="AV10" i="1"/>
  <c r="AU10" i="1"/>
  <c r="AO10" i="1"/>
  <c r="AN10" i="1"/>
  <c r="AM10" i="1"/>
  <c r="AE10" i="1"/>
  <c r="AD10" i="1"/>
  <c r="DW8" i="1"/>
  <c r="DV8" i="1"/>
  <c r="DP8" i="1"/>
  <c r="DO8" i="1"/>
  <c r="DN8" i="1"/>
  <c r="DI8" i="1"/>
  <c r="DH8" i="1"/>
  <c r="CY8" i="1"/>
  <c r="CX8" i="1"/>
  <c r="CW8" i="1"/>
  <c r="CR8" i="1"/>
  <c r="CQ8" i="1"/>
  <c r="CP8" i="1"/>
  <c r="CK8" i="1"/>
  <c r="CJ8" i="1"/>
  <c r="CI8" i="1"/>
  <c r="CA8" i="1"/>
  <c r="BZ8" i="1"/>
  <c r="BY8" i="1"/>
  <c r="BT8" i="1"/>
  <c r="BS8" i="1"/>
  <c r="BR8" i="1"/>
  <c r="BM8" i="1"/>
  <c r="BL8" i="1"/>
  <c r="BC8" i="1"/>
  <c r="BB8" i="1"/>
  <c r="AU8" i="1"/>
  <c r="AO8" i="1"/>
  <c r="AN8" i="1"/>
  <c r="AM8" i="1"/>
  <c r="AE8" i="1"/>
  <c r="AD8" i="1"/>
  <c r="DW7" i="1" l="1"/>
  <c r="DV7" i="1"/>
  <c r="DP7" i="1" l="1"/>
  <c r="DO7" i="1"/>
  <c r="DN7" i="1"/>
  <c r="DI7" i="1"/>
  <c r="DH7" i="1"/>
  <c r="CY7" i="1"/>
  <c r="CX7" i="1"/>
  <c r="CW7" i="1"/>
  <c r="CR7" i="1"/>
  <c r="CQ7" i="1"/>
  <c r="CP7" i="1"/>
  <c r="CK7" i="1"/>
  <c r="CJ7" i="1"/>
  <c r="CI7" i="1"/>
  <c r="BM7" i="1"/>
  <c r="BL7" i="1"/>
  <c r="BC7" i="1"/>
  <c r="BB7" i="1"/>
  <c r="AO7" i="1"/>
  <c r="AN7" i="1"/>
  <c r="AM7" i="1"/>
  <c r="AE7" i="1" l="1"/>
  <c r="AD7" i="1"/>
  <c r="N24" i="1"/>
  <c r="DZ24" i="1" s="1"/>
  <c r="O24" i="1" l="1"/>
  <c r="EA24" i="1" s="1"/>
  <c r="Q24" i="1"/>
  <c r="EB24" i="1" s="1"/>
  <c r="X10" i="1"/>
  <c r="V10" i="1"/>
  <c r="V20" i="1"/>
  <c r="W20" i="1"/>
  <c r="X20" i="1"/>
  <c r="X33" i="1"/>
  <c r="V33" i="1"/>
  <c r="W33" i="1"/>
  <c r="W29" i="1"/>
  <c r="X29" i="1"/>
  <c r="V29" i="1"/>
  <c r="V7" i="1"/>
  <c r="X7" i="1"/>
  <c r="W7" i="1"/>
  <c r="X34" i="1"/>
  <c r="V34" i="1"/>
  <c r="W34" i="1"/>
  <c r="W30" i="1"/>
  <c r="X30" i="1"/>
  <c r="V30" i="1"/>
  <c r="V17" i="1"/>
  <c r="W17" i="1"/>
  <c r="X17" i="1"/>
  <c r="W13" i="1"/>
  <c r="V13" i="1"/>
  <c r="X13" i="1"/>
  <c r="W8" i="1"/>
  <c r="X8" i="1"/>
  <c r="V8" i="1"/>
  <c r="V31" i="1"/>
  <c r="W31" i="1"/>
  <c r="X31" i="1"/>
  <c r="W27" i="1"/>
  <c r="V27" i="1"/>
  <c r="X27" i="1"/>
  <c r="W22" i="1"/>
  <c r="X22" i="1"/>
  <c r="V22" i="1"/>
  <c r="V14" i="1"/>
  <c r="X14" i="1"/>
  <c r="W14" i="1"/>
  <c r="X28" i="1"/>
  <c r="V28" i="1"/>
  <c r="W28" i="1"/>
  <c r="X23" i="1"/>
  <c r="W23" i="1"/>
  <c r="V23" i="1"/>
  <c r="V15" i="1"/>
  <c r="X15" i="1"/>
  <c r="W15" i="1"/>
  <c r="W11" i="1"/>
  <c r="V11" i="1"/>
  <c r="X11" i="1"/>
  <c r="W16" i="1"/>
  <c r="X16" i="1"/>
  <c r="V16" i="1"/>
  <c r="X32" i="1"/>
  <c r="W32" i="1"/>
  <c r="V32" i="1"/>
  <c r="W12" i="1"/>
  <c r="X12" i="1"/>
  <c r="V12" i="1"/>
  <c r="X21" i="1"/>
  <c r="W21" i="1"/>
  <c r="V21" i="1"/>
  <c r="X35" i="1"/>
  <c r="V35" i="1"/>
  <c r="W35" i="1"/>
  <c r="W18" i="1"/>
  <c r="X18" i="1"/>
  <c r="V18" i="1"/>
  <c r="X19" i="1"/>
  <c r="W19" i="1"/>
  <c r="V19" i="1"/>
  <c r="E6" i="16"/>
  <c r="D6" i="16" s="1"/>
  <c r="O11" i="1"/>
  <c r="EA11" i="1" s="1"/>
  <c r="EE8" i="1"/>
  <c r="E7" i="16"/>
  <c r="O20" i="1"/>
  <c r="EA20" i="1" s="1"/>
  <c r="E34" i="16"/>
  <c r="D34" i="16" s="1"/>
  <c r="N31" i="1"/>
  <c r="DZ31" i="1" s="1"/>
  <c r="E30" i="16"/>
  <c r="E26" i="16"/>
  <c r="E29" i="16"/>
  <c r="EC32" i="1"/>
  <c r="E31" i="16"/>
  <c r="D31" i="16" s="1"/>
  <c r="EE28" i="1"/>
  <c r="E27" i="16"/>
  <c r="D27" i="16" s="1"/>
  <c r="E28" i="16"/>
  <c r="U28" i="16" s="1"/>
  <c r="EC34" i="1"/>
  <c r="E33" i="16"/>
  <c r="Q10" i="1"/>
  <c r="EB10" i="1" s="1"/>
  <c r="EE35" i="1"/>
  <c r="EC27" i="1"/>
  <c r="EE16" i="1"/>
  <c r="EC13" i="1"/>
  <c r="N29" i="1"/>
  <c r="DZ29" i="1" s="1"/>
  <c r="EC30" i="1"/>
  <c r="EC15" i="1"/>
  <c r="EC17" i="1"/>
  <c r="O18" i="1"/>
  <c r="EA18" i="1" s="1"/>
  <c r="N33" i="1"/>
  <c r="DZ33" i="1" s="1"/>
  <c r="E32" i="16"/>
  <c r="D32" i="16" s="1"/>
  <c r="EE14" i="1"/>
  <c r="O23" i="1"/>
  <c r="EA23" i="1" s="1"/>
  <c r="EE19" i="1"/>
  <c r="EC22" i="1"/>
  <c r="ED12" i="1"/>
  <c r="D26" i="16" l="1"/>
  <c r="U26" i="16"/>
  <c r="V26" i="16" s="1"/>
  <c r="S26" i="16"/>
  <c r="T26" i="16" s="1"/>
  <c r="U33" i="16"/>
  <c r="V33" i="16" s="1"/>
  <c r="D33" i="16"/>
  <c r="S29" i="16"/>
  <c r="T29" i="16" s="1"/>
  <c r="D29" i="16"/>
  <c r="S7" i="16"/>
  <c r="T7" i="16" s="1"/>
  <c r="D7" i="16"/>
  <c r="S28" i="16"/>
  <c r="T28" i="16" s="1"/>
  <c r="D28" i="16"/>
  <c r="S30" i="16"/>
  <c r="T30" i="16" s="1"/>
  <c r="D30" i="16"/>
  <c r="U31" i="16"/>
  <c r="V31" i="16" s="1"/>
  <c r="U6" i="16"/>
  <c r="V6" i="16" s="1"/>
  <c r="S6" i="16"/>
  <c r="T6" i="16" s="1"/>
  <c r="S31" i="16"/>
  <c r="T31" i="16" s="1"/>
  <c r="O7" i="1"/>
  <c r="EA7" i="1" s="1"/>
  <c r="O30" i="1"/>
  <c r="EA30" i="1" s="1"/>
  <c r="N10" i="1"/>
  <c r="DZ10" i="1" s="1"/>
  <c r="U32" i="16"/>
  <c r="V32" i="16" s="1"/>
  <c r="Q15" i="1"/>
  <c r="EB15" i="1" s="1"/>
  <c r="Q29" i="1"/>
  <c r="EB29" i="1" s="1"/>
  <c r="O10" i="1"/>
  <c r="EA10" i="1" s="1"/>
  <c r="S27" i="16"/>
  <c r="T27" i="16" s="1"/>
  <c r="U7" i="16"/>
  <c r="V7" i="16" s="1"/>
  <c r="EE11" i="1"/>
  <c r="O34" i="1"/>
  <c r="EA34" i="1" s="1"/>
  <c r="U34" i="16"/>
  <c r="V34" i="16" s="1"/>
  <c r="ED15" i="1"/>
  <c r="EE27" i="1"/>
  <c r="ED20" i="1"/>
  <c r="EE13" i="1"/>
  <c r="Q27" i="1"/>
  <c r="EB27" i="1" s="1"/>
  <c r="N34" i="1"/>
  <c r="DZ34" i="1" s="1"/>
  <c r="Q7" i="1"/>
  <c r="EB7" i="1" s="1"/>
  <c r="S32" i="16"/>
  <c r="T32" i="16" s="1"/>
  <c r="EE29" i="1"/>
  <c r="EC10" i="1"/>
  <c r="O31" i="1"/>
  <c r="EA31" i="1" s="1"/>
  <c r="Q8" i="1"/>
  <c r="EB8" i="1" s="1"/>
  <c r="EE34" i="1"/>
  <c r="ED30" i="1"/>
  <c r="EE31" i="1"/>
  <c r="Q23" i="1"/>
  <c r="EB23" i="1" s="1"/>
  <c r="Q28" i="1"/>
  <c r="EB28" i="1" s="1"/>
  <c r="N14" i="1"/>
  <c r="DZ14" i="1" s="1"/>
  <c r="N16" i="1"/>
  <c r="DZ16" i="1" s="1"/>
  <c r="Q33" i="1"/>
  <c r="EB33" i="1" s="1"/>
  <c r="N30" i="1"/>
  <c r="DZ30" i="1" s="1"/>
  <c r="O13" i="1"/>
  <c r="EA13" i="1" s="1"/>
  <c r="U29" i="16"/>
  <c r="V29" i="16" s="1"/>
  <c r="S34" i="16"/>
  <c r="T34" i="16" s="1"/>
  <c r="N11" i="1"/>
  <c r="DZ11" i="1" s="1"/>
  <c r="EC11" i="1"/>
  <c r="O15" i="1"/>
  <c r="EA15" i="1" s="1"/>
  <c r="Q14" i="1"/>
  <c r="EB14" i="1" s="1"/>
  <c r="EC8" i="1"/>
  <c r="Q13" i="1"/>
  <c r="EB13" i="1" s="1"/>
  <c r="O21" i="1"/>
  <c r="EA21" i="1" s="1"/>
  <c r="EC28" i="1"/>
  <c r="N20" i="1"/>
  <c r="DZ20" i="1" s="1"/>
  <c r="EE20" i="1"/>
  <c r="O27" i="1"/>
  <c r="EA27" i="1" s="1"/>
  <c r="Q34" i="1"/>
  <c r="EB34" i="1" s="1"/>
  <c r="ED32" i="1"/>
  <c r="S33" i="16"/>
  <c r="T33" i="16" s="1"/>
  <c r="EC23" i="1"/>
  <c r="EE18" i="1"/>
  <c r="EE22" i="1"/>
  <c r="ED29" i="1"/>
  <c r="ED13" i="1"/>
  <c r="EE17" i="1"/>
  <c r="EE21" i="1"/>
  <c r="Q12" i="1"/>
  <c r="EB12" i="1" s="1"/>
  <c r="EC16" i="1"/>
  <c r="ED31" i="1"/>
  <c r="EC33" i="1"/>
  <c r="ED19" i="1"/>
  <c r="ED10" i="1"/>
  <c r="O14" i="1"/>
  <c r="EA14" i="1" s="1"/>
  <c r="N17" i="1"/>
  <c r="DZ17" i="1" s="1"/>
  <c r="N12" i="1"/>
  <c r="DZ12" i="1" s="1"/>
  <c r="Q19" i="1"/>
  <c r="EB19" i="1" s="1"/>
  <c r="N18" i="1"/>
  <c r="DZ18" i="1" s="1"/>
  <c r="ED23" i="1"/>
  <c r="EC18" i="1"/>
  <c r="ED22" i="1"/>
  <c r="EC21" i="1"/>
  <c r="EE12" i="1"/>
  <c r="ED35" i="1"/>
  <c r="ED33" i="1"/>
  <c r="EC19" i="1"/>
  <c r="O29" i="1"/>
  <c r="EA29" i="1" s="1"/>
  <c r="O16" i="1"/>
  <c r="EA16" i="1" s="1"/>
  <c r="N35" i="1"/>
  <c r="DZ35" i="1" s="1"/>
  <c r="V28" i="16"/>
  <c r="U30" i="16"/>
  <c r="V30" i="16" s="1"/>
  <c r="ED11" i="1"/>
  <c r="N15" i="1"/>
  <c r="DZ15" i="1" s="1"/>
  <c r="Q30" i="1"/>
  <c r="EB30" i="1" s="1"/>
  <c r="ED14" i="1"/>
  <c r="O8" i="1"/>
  <c r="EA8" i="1" s="1"/>
  <c r="ED8" i="1"/>
  <c r="N13" i="1"/>
  <c r="DZ13" i="1" s="1"/>
  <c r="O28" i="1"/>
  <c r="EA28" i="1" s="1"/>
  <c r="EC20" i="1"/>
  <c r="N27" i="1"/>
  <c r="DZ27" i="1" s="1"/>
  <c r="O35" i="1"/>
  <c r="EA35" i="1" s="1"/>
  <c r="ED34" i="1"/>
  <c r="O32" i="1"/>
  <c r="EA32" i="1" s="1"/>
  <c r="EE32" i="1"/>
  <c r="U27" i="16"/>
  <c r="V27" i="16" s="1"/>
  <c r="EE15" i="1"/>
  <c r="EE23" i="1"/>
  <c r="EE30" i="1"/>
  <c r="ED18" i="1"/>
  <c r="O22" i="1"/>
  <c r="EA22" i="1" s="1"/>
  <c r="EC29" i="1"/>
  <c r="ED17" i="1"/>
  <c r="EC7" i="1"/>
  <c r="EC12" i="1"/>
  <c r="ED16" i="1"/>
  <c r="ED27" i="1"/>
  <c r="EC31" i="1"/>
  <c r="EC35" i="1"/>
  <c r="EE33" i="1"/>
  <c r="N19" i="1"/>
  <c r="DZ19" i="1" s="1"/>
  <c r="EE10" i="1"/>
  <c r="N21" i="1"/>
  <c r="DZ21" i="1" s="1"/>
  <c r="O33" i="1"/>
  <c r="EA33" i="1" s="1"/>
  <c r="Q22" i="1"/>
  <c r="EB22" i="1" s="1"/>
  <c r="EC14" i="1"/>
  <c r="ED28" i="1"/>
  <c r="N32" i="1"/>
  <c r="DZ32" i="1" s="1"/>
  <c r="O17" i="1"/>
  <c r="EA17" i="1" s="1"/>
  <c r="Q18" i="1"/>
  <c r="EB18" i="1" s="1"/>
  <c r="Q21" i="1"/>
  <c r="EB21" i="1" s="1"/>
  <c r="Q16" i="1"/>
  <c r="EB16" i="1" s="1"/>
  <c r="Q35" i="1"/>
  <c r="EB35" i="1" s="1"/>
  <c r="Q11" i="1"/>
  <c r="EB11" i="1" s="1"/>
  <c r="N23" i="1"/>
  <c r="DZ23" i="1" s="1"/>
  <c r="N22" i="1"/>
  <c r="DZ22" i="1" s="1"/>
  <c r="N8" i="1"/>
  <c r="DZ8" i="1" s="1"/>
  <c r="Q17" i="1"/>
  <c r="EB17" i="1" s="1"/>
  <c r="O12" i="1"/>
  <c r="EA12" i="1" s="1"/>
  <c r="Q20" i="1"/>
  <c r="EB20" i="1" s="1"/>
  <c r="Q31" i="1"/>
  <c r="EB31" i="1" s="1"/>
  <c r="O19" i="1"/>
  <c r="EA19" i="1" s="1"/>
  <c r="Q32" i="1"/>
  <c r="EB32" i="1" s="1"/>
  <c r="N28" i="1"/>
  <c r="DZ28" i="1" s="1"/>
</calcChain>
</file>

<file path=xl/sharedStrings.xml><?xml version="1.0" encoding="utf-8"?>
<sst xmlns="http://schemas.openxmlformats.org/spreadsheetml/2006/main" count="739" uniqueCount="118">
  <si>
    <t>№п.п.</t>
  </si>
  <si>
    <t>Наименование товара</t>
  </si>
  <si>
    <t>ЯНАО</t>
  </si>
  <si>
    <t>мясо говядина</t>
  </si>
  <si>
    <t>мясо птицы</t>
  </si>
  <si>
    <t>колбаса вареная</t>
  </si>
  <si>
    <t>масло сливочное</t>
  </si>
  <si>
    <t>масло подсолнечное</t>
  </si>
  <si>
    <t>молоко цельное 3,2 жир.</t>
  </si>
  <si>
    <t>твердый сыр</t>
  </si>
  <si>
    <t>яйцо столовое 1 кат.</t>
  </si>
  <si>
    <t>хлеб ржано-пшеничный</t>
  </si>
  <si>
    <t>картофель</t>
  </si>
  <si>
    <t>мука</t>
  </si>
  <si>
    <t>сахар</t>
  </si>
  <si>
    <t>соль</t>
  </si>
  <si>
    <t>г. Салехард</t>
  </si>
  <si>
    <t>г. Лабытнанги</t>
  </si>
  <si>
    <t>г. Новый Уренгой</t>
  </si>
  <si>
    <t>г. Ноябрьск</t>
  </si>
  <si>
    <t>Приуральский район</t>
  </si>
  <si>
    <t>Тазовский район</t>
  </si>
  <si>
    <t>Ямальский район</t>
  </si>
  <si>
    <t>Красноселькупский район</t>
  </si>
  <si>
    <t>г. Губкинский</t>
  </si>
  <si>
    <t>Шурышкарский район</t>
  </si>
  <si>
    <t>Ед. изм.</t>
  </si>
  <si>
    <t>кг</t>
  </si>
  <si>
    <t>литр</t>
  </si>
  <si>
    <t>10шт</t>
  </si>
  <si>
    <t>изм.</t>
  </si>
  <si>
    <t xml:space="preserve">Ед. </t>
  </si>
  <si>
    <t>Салехард</t>
  </si>
  <si>
    <t>Лабыт</t>
  </si>
  <si>
    <t>нанги</t>
  </si>
  <si>
    <t>Новый</t>
  </si>
  <si>
    <t>Уренгой</t>
  </si>
  <si>
    <t>Ноябрьск</t>
  </si>
  <si>
    <t>ий</t>
  </si>
  <si>
    <t>ский</t>
  </si>
  <si>
    <t>Муравле</t>
  </si>
  <si>
    <t>нко</t>
  </si>
  <si>
    <t>Губкин</t>
  </si>
  <si>
    <t>Надым</t>
  </si>
  <si>
    <t>Пуровск</t>
  </si>
  <si>
    <t>Тазовск</t>
  </si>
  <si>
    <t>К-Селькуп</t>
  </si>
  <si>
    <t>Ямальск</t>
  </si>
  <si>
    <t>Шурыш-</t>
  </si>
  <si>
    <t>карский</t>
  </si>
  <si>
    <t>Приураль</t>
  </si>
  <si>
    <t>Динамика розничных цен на продовольственые товары первой необходимости в разрезе муниципальных образований ЯНАО</t>
  </si>
  <si>
    <t>район</t>
  </si>
  <si>
    <t>за период с  6 ноября  по 12 ноября 2007года</t>
  </si>
  <si>
    <t>за период с 1 октября по 12 ноября 2007года</t>
  </si>
  <si>
    <t>Пуровский район</t>
  </si>
  <si>
    <t>Надымский район</t>
  </si>
  <si>
    <t>г. Надым</t>
  </si>
  <si>
    <t>Ямало-Ненецкий автономный округ</t>
  </si>
  <si>
    <t>Масло подсолнечное</t>
  </si>
  <si>
    <t>Масло сливочное</t>
  </si>
  <si>
    <t>Хлеб ржано-пшеничный</t>
  </si>
  <si>
    <t>Картофель</t>
  </si>
  <si>
    <t>Ед. изм</t>
  </si>
  <si>
    <t>Куры</t>
  </si>
  <si>
    <t>дес.</t>
  </si>
  <si>
    <t>Говядина</t>
  </si>
  <si>
    <t>г. Муравленко</t>
  </si>
  <si>
    <t>Творог</t>
  </si>
  <si>
    <t>Кефир</t>
  </si>
  <si>
    <t>№ п/п</t>
  </si>
  <si>
    <t>за неделю</t>
  </si>
  <si>
    <t>с начала года</t>
  </si>
  <si>
    <t>Свинина</t>
  </si>
  <si>
    <t>Рыба мороженая неразделанная</t>
  </si>
  <si>
    <t>Сыр твердых сортов</t>
  </si>
  <si>
    <t>Яйца куриные</t>
  </si>
  <si>
    <t>Сахар-песок</t>
  </si>
  <si>
    <t>Соль поваренная пищевая</t>
  </si>
  <si>
    <t>Чай черный байховый</t>
  </si>
  <si>
    <t>Мука пшеничная</t>
  </si>
  <si>
    <t>Хлеб из пшеничной муки 1 сорта</t>
  </si>
  <si>
    <t>Хлеб из пшеничной муки 2 сорта</t>
  </si>
  <si>
    <t>Рис шлифованный</t>
  </si>
  <si>
    <t>Пшено</t>
  </si>
  <si>
    <t>Крупа гречневая - ядрица</t>
  </si>
  <si>
    <t>Вермишель</t>
  </si>
  <si>
    <t>Капуста белокачанная свежая</t>
  </si>
  <si>
    <t>Лук репчатый</t>
  </si>
  <si>
    <t>Морковь</t>
  </si>
  <si>
    <t>Яблоки</t>
  </si>
  <si>
    <t>за месяц</t>
  </si>
  <si>
    <t>Молоко питьевое                                                      (жирностью 2,5, 3,2%)</t>
  </si>
  <si>
    <t xml:space="preserve">Ед.     изм. </t>
  </si>
  <si>
    <t xml:space="preserve">Ед. изм. </t>
  </si>
  <si>
    <t>предыдущая неделя</t>
  </si>
  <si>
    <t>РАЗВЁРНУТЫЙ АНАЛИЗ РОЗНИЧНЫХ  ЦЕН  НА  ТОВАРЫ ПЕРВОЙ НЕОБХОДИМОСТИ</t>
  </si>
  <si>
    <t>В РАЗРЕЗЕ МУНИЦИПАЛЬНЫХ ОБРАЗОВАНИЙ ЯМАЛО-НЕНЕЦКОГО АВТОНОМНОГО ОКРУГА</t>
  </si>
  <si>
    <t>Капуста белокочанная свежая</t>
  </si>
  <si>
    <t>МИНИМАЛЬНЫЕ И МАКСИМАЛЬНЫЕ РОЗНИЧНЫЕ  ЦЕНЫ  НА  ТОВАРЫ ПЕРВОЙ НЕОБХОДИМОСТИ</t>
  </si>
  <si>
    <t xml:space="preserve"> В РАЗРЕЗЕ МУНИЦИПАЛЬНЫХ ОБРАЗОВАНИЙ ЯМАЛО-НЕНЕЦКОГО АВТОНОМНОГО ОКРУГА</t>
  </si>
  <si>
    <t>Молоко питьевое                               (жирностью 2,5, 3,2%)</t>
  </si>
  <si>
    <t>Максимальная цена</t>
  </si>
  <si>
    <t>Минимальная цена</t>
  </si>
  <si>
    <t>за нед.</t>
  </si>
  <si>
    <t>за мес.</t>
  </si>
  <si>
    <t>за год</t>
  </si>
  <si>
    <t>Потребительская корзина</t>
  </si>
  <si>
    <t>Коэффициент</t>
  </si>
  <si>
    <t xml:space="preserve">предыдущий месяц </t>
  </si>
  <si>
    <t>на начало года (30.12.19)</t>
  </si>
  <si>
    <t>Баранина</t>
  </si>
  <si>
    <t>Хлеб ржаной</t>
  </si>
  <si>
    <t>на начало года (28.12.20)</t>
  </si>
  <si>
    <t/>
  </si>
  <si>
    <t>за период с 28 декабря 2020 года по 15 марта 2021 года</t>
  </si>
  <si>
    <t>на 15.03.2021</t>
  </si>
  <si>
    <t>предыдущий месяц (15.02.21)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</si>
</sst>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dd/mm/yy;@"/>
    <numFmt numFmtId="166" formatCode="_-* #,##0.00_р_._-;\-* #,##0.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7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color indexed="8"/>
      <name val="Liberation Serif"/>
      <family val="1"/>
      <charset val="204"/>
    </font>
    <font>
      <sz val="7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sz val="7"/>
      <name val="Liberation Serif"/>
      <family val="1"/>
      <charset val="204"/>
    </font>
    <font>
      <b/>
      <sz val="7"/>
      <name val="Liberation Serif"/>
      <family val="1"/>
      <charset val="204"/>
    </font>
    <font>
      <sz val="11"/>
      <name val="Liberation Serif"/>
      <family val="1"/>
      <charset val="204"/>
    </font>
    <font>
      <sz val="9"/>
      <color indexed="8"/>
      <name val="Liberation Serif"/>
      <family val="1"/>
      <charset val="204"/>
    </font>
    <font>
      <sz val="9"/>
      <name val="Liberation Serif"/>
      <family val="1"/>
      <charset val="204"/>
    </font>
    <font>
      <sz val="7"/>
      <color theme="1"/>
      <name val="Liberation Serif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2" fillId="0" borderId="0"/>
    <xf numFmtId="166" fontId="4" fillId="0" borderId="0" applyFont="0" applyFill="0" applyBorder="0" applyAlignment="0" applyProtection="0"/>
    <xf numFmtId="0" fontId="27" fillId="0" borderId="0"/>
  </cellStyleXfs>
  <cellXfs count="312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4" xfId="0" applyFont="1" applyBorder="1"/>
    <xf numFmtId="0" fontId="0" fillId="0" borderId="0" xfId="0" applyBorder="1"/>
    <xf numFmtId="2" fontId="2" fillId="0" borderId="4" xfId="0" applyNumberFormat="1" applyFont="1" applyBorder="1"/>
    <xf numFmtId="0" fontId="0" fillId="0" borderId="0" xfId="0" applyFill="1"/>
    <xf numFmtId="0" fontId="5" fillId="0" borderId="0" xfId="0" applyFont="1"/>
    <xf numFmtId="0" fontId="6" fillId="0" borderId="0" xfId="0" applyFont="1"/>
    <xf numFmtId="0" fontId="0" fillId="2" borderId="0" xfId="0" applyFill="1" applyBorder="1"/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0" fillId="6" borderId="0" xfId="0" applyFill="1"/>
    <xf numFmtId="0" fontId="8" fillId="0" borderId="0" xfId="0" applyFont="1"/>
    <xf numFmtId="0" fontId="8" fillId="0" borderId="0" xfId="0" applyFont="1" applyFill="1"/>
    <xf numFmtId="2" fontId="0" fillId="0" borderId="0" xfId="0" applyNumberFormat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6" borderId="0" xfId="0" applyFont="1" applyFill="1"/>
    <xf numFmtId="0" fontId="5" fillId="6" borderId="0" xfId="0" applyFont="1" applyFill="1"/>
    <xf numFmtId="0" fontId="8" fillId="6" borderId="0" xfId="0" applyFont="1" applyFill="1"/>
    <xf numFmtId="0" fontId="0" fillId="6" borderId="0" xfId="0" applyFill="1" applyBorder="1"/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/>
    <xf numFmtId="0" fontId="15" fillId="0" borderId="0" xfId="0" applyFont="1"/>
    <xf numFmtId="0" fontId="14" fillId="0" borderId="0" xfId="0" applyFont="1" applyFill="1" applyAlignment="1">
      <alignment horizontal="left" wrapText="1"/>
    </xf>
    <xf numFmtId="0" fontId="14" fillId="0" borderId="0" xfId="0" applyFont="1" applyFill="1"/>
    <xf numFmtId="0" fontId="15" fillId="0" borderId="0" xfId="0" applyFont="1" applyFill="1"/>
    <xf numFmtId="0" fontId="14" fillId="0" borderId="44" xfId="0" applyFont="1" applyBorder="1" applyAlignment="1"/>
    <xf numFmtId="0" fontId="17" fillId="0" borderId="0" xfId="0" applyFont="1" applyFill="1"/>
    <xf numFmtId="0" fontId="13" fillId="0" borderId="0" xfId="0" applyFont="1" applyFill="1"/>
    <xf numFmtId="0" fontId="18" fillId="0" borderId="6" xfId="0" applyFont="1" applyFill="1" applyBorder="1"/>
    <xf numFmtId="49" fontId="18" fillId="0" borderId="17" xfId="0" applyNumberFormat="1" applyFont="1" applyFill="1" applyBorder="1" applyAlignment="1">
      <alignment horizontal="center" vertical="center" wrapText="1"/>
    </xf>
    <xf numFmtId="14" fontId="18" fillId="4" borderId="18" xfId="0" applyNumberFormat="1" applyFont="1" applyFill="1" applyBorder="1" applyAlignment="1">
      <alignment horizontal="center" vertical="center" wrapText="1"/>
    </xf>
    <xf numFmtId="14" fontId="18" fillId="3" borderId="18" xfId="0" applyNumberFormat="1" applyFont="1" applyFill="1" applyBorder="1" applyAlignment="1">
      <alignment horizontal="center" vertical="center" wrapText="1"/>
    </xf>
    <xf numFmtId="165" fontId="18" fillId="5" borderId="18" xfId="0" applyNumberFormat="1" applyFont="1" applyFill="1" applyBorder="1" applyAlignment="1">
      <alignment horizontal="center" vertical="center" wrapText="1"/>
    </xf>
    <xf numFmtId="14" fontId="18" fillId="0" borderId="18" xfId="0" applyNumberFormat="1" applyFont="1" applyFill="1" applyBorder="1" applyAlignment="1">
      <alignment horizontal="center" vertical="center" wrapText="1"/>
    </xf>
    <xf numFmtId="14" fontId="18" fillId="0" borderId="29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/>
    <xf numFmtId="0" fontId="21" fillId="0" borderId="0" xfId="0" applyFont="1" applyFill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vertical="center"/>
    </xf>
    <xf numFmtId="2" fontId="18" fillId="2" borderId="33" xfId="0" applyNumberFormat="1" applyFont="1" applyFill="1" applyBorder="1" applyAlignment="1">
      <alignment horizontal="center" vertical="center"/>
    </xf>
    <xf numFmtId="2" fontId="18" fillId="4" borderId="13" xfId="0" applyNumberFormat="1" applyFont="1" applyFill="1" applyBorder="1" applyAlignment="1">
      <alignment horizontal="center" vertical="center"/>
    </xf>
    <xf numFmtId="2" fontId="18" fillId="3" borderId="13" xfId="0" applyNumberFormat="1" applyFont="1" applyFill="1" applyBorder="1" applyAlignment="1">
      <alignment horizontal="center" vertical="center"/>
    </xf>
    <xf numFmtId="2" fontId="19" fillId="5" borderId="4" xfId="0" applyNumberFormat="1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2" fontId="18" fillId="2" borderId="13" xfId="0" applyNumberFormat="1" applyFont="1" applyFill="1" applyBorder="1" applyAlignment="1">
      <alignment horizontal="center" vertical="center" wrapText="1"/>
    </xf>
    <xf numFmtId="2" fontId="18" fillId="8" borderId="13" xfId="0" applyNumberFormat="1" applyFont="1" applyFill="1" applyBorder="1" applyAlignment="1">
      <alignment horizontal="center" vertical="center" wrapText="1"/>
    </xf>
    <xf numFmtId="2" fontId="18" fillId="9" borderId="13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164" fontId="18" fillId="0" borderId="26" xfId="0" applyNumberFormat="1" applyFont="1" applyFill="1" applyBorder="1" applyAlignment="1">
      <alignment horizontal="center" vertical="center"/>
    </xf>
    <xf numFmtId="2" fontId="18" fillId="2" borderId="33" xfId="0" applyNumberFormat="1" applyFont="1" applyFill="1" applyBorder="1" applyAlignment="1" applyProtection="1">
      <alignment horizontal="center"/>
      <protection locked="0"/>
    </xf>
    <xf numFmtId="2" fontId="18" fillId="8" borderId="13" xfId="0" applyNumberFormat="1" applyFont="1" applyFill="1" applyBorder="1" applyAlignment="1" applyProtection="1">
      <alignment horizontal="center" vertical="center"/>
      <protection locked="0"/>
    </xf>
    <xf numFmtId="2" fontId="18" fillId="9" borderId="13" xfId="0" applyNumberFormat="1" applyFont="1" applyFill="1" applyBorder="1" applyAlignment="1" applyProtection="1">
      <alignment horizontal="center" vertical="center"/>
      <protection locked="0"/>
    </xf>
    <xf numFmtId="164" fontId="18" fillId="0" borderId="9" xfId="0" applyNumberFormat="1" applyFont="1" applyFill="1" applyBorder="1" applyAlignment="1">
      <alignment horizontal="center" vertical="center" wrapText="1"/>
    </xf>
    <xf numFmtId="164" fontId="18" fillId="0" borderId="16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2" fontId="18" fillId="2" borderId="13" xfId="0" applyNumberFormat="1" applyFont="1" applyFill="1" applyBorder="1" applyAlignment="1">
      <alignment horizontal="center" vertical="center"/>
    </xf>
    <xf numFmtId="2" fontId="18" fillId="8" borderId="13" xfId="0" applyNumberFormat="1" applyFont="1" applyFill="1" applyBorder="1" applyAlignment="1">
      <alignment horizontal="center" vertical="center"/>
    </xf>
    <xf numFmtId="2" fontId="18" fillId="9" borderId="13" xfId="0" applyNumberFormat="1" applyFont="1" applyFill="1" applyBorder="1" applyAlignment="1">
      <alignment horizontal="center" vertical="center"/>
    </xf>
    <xf numFmtId="164" fontId="18" fillId="0" borderId="9" xfId="2" applyNumberFormat="1" applyFont="1" applyFill="1" applyBorder="1" applyAlignment="1">
      <alignment horizontal="center" vertical="center" wrapText="1"/>
    </xf>
    <xf numFmtId="164" fontId="18" fillId="0" borderId="15" xfId="2" applyNumberFormat="1" applyFont="1" applyFill="1" applyBorder="1" applyAlignment="1">
      <alignment horizontal="center" vertical="center"/>
    </xf>
    <xf numFmtId="164" fontId="18" fillId="0" borderId="10" xfId="2" applyNumberFormat="1" applyFont="1" applyFill="1" applyBorder="1" applyAlignment="1">
      <alignment horizontal="center" vertical="center"/>
    </xf>
    <xf numFmtId="2" fontId="18" fillId="2" borderId="4" xfId="0" applyNumberFormat="1" applyFont="1" applyFill="1" applyBorder="1" applyAlignment="1">
      <alignment horizontal="center" vertical="center"/>
    </xf>
    <xf numFmtId="2" fontId="18" fillId="8" borderId="4" xfId="0" applyNumberFormat="1" applyFont="1" applyFill="1" applyBorder="1" applyAlignment="1">
      <alignment horizontal="center" vertical="center"/>
    </xf>
    <xf numFmtId="2" fontId="18" fillId="9" borderId="4" xfId="0" applyNumberFormat="1" applyFont="1" applyFill="1" applyBorder="1" applyAlignment="1">
      <alignment horizontal="center" vertical="center"/>
    </xf>
    <xf numFmtId="164" fontId="18" fillId="0" borderId="1" xfId="2" applyNumberFormat="1" applyFont="1" applyFill="1" applyBorder="1" applyAlignment="1">
      <alignment horizontal="center" vertical="center"/>
    </xf>
    <xf numFmtId="164" fontId="18" fillId="0" borderId="27" xfId="2" applyNumberFormat="1" applyFont="1" applyFill="1" applyBorder="1" applyAlignment="1">
      <alignment horizontal="center" vertical="center"/>
    </xf>
    <xf numFmtId="164" fontId="18" fillId="0" borderId="28" xfId="2" applyNumberFormat="1" applyFont="1" applyFill="1" applyBorder="1" applyAlignment="1">
      <alignment horizontal="center" vertical="center"/>
    </xf>
    <xf numFmtId="2" fontId="18" fillId="2" borderId="4" xfId="0" applyNumberFormat="1" applyFont="1" applyFill="1" applyBorder="1" applyAlignment="1">
      <alignment horizontal="center"/>
    </xf>
    <xf numFmtId="164" fontId="18" fillId="0" borderId="13" xfId="2" applyNumberFormat="1" applyFont="1" applyFill="1" applyBorder="1" applyAlignment="1">
      <alignment horizontal="center" vertical="center" wrapText="1"/>
    </xf>
    <xf numFmtId="164" fontId="18" fillId="0" borderId="13" xfId="2" applyNumberFormat="1" applyFont="1" applyFill="1" applyBorder="1" applyAlignment="1">
      <alignment horizontal="center" vertical="center"/>
    </xf>
    <xf numFmtId="164" fontId="18" fillId="0" borderId="14" xfId="2" applyNumberFormat="1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 wrapText="1"/>
    </xf>
    <xf numFmtId="164" fontId="18" fillId="0" borderId="27" xfId="0" applyNumberFormat="1" applyFont="1" applyFill="1" applyBorder="1" applyAlignment="1">
      <alignment horizontal="center" vertical="center"/>
    </xf>
    <xf numFmtId="164" fontId="18" fillId="0" borderId="28" xfId="0" applyNumberFormat="1" applyFont="1" applyFill="1" applyBorder="1" applyAlignment="1">
      <alignment horizontal="center" vertical="center"/>
    </xf>
    <xf numFmtId="2" fontId="18" fillId="2" borderId="4" xfId="0" applyNumberFormat="1" applyFont="1" applyFill="1" applyBorder="1" applyAlignment="1">
      <alignment horizontal="center" vertical="center" wrapText="1"/>
    </xf>
    <xf numFmtId="2" fontId="18" fillId="8" borderId="4" xfId="0" applyNumberFormat="1" applyFont="1" applyFill="1" applyBorder="1" applyAlignment="1">
      <alignment horizontal="center" wrapText="1"/>
    </xf>
    <xf numFmtId="2" fontId="18" fillId="9" borderId="4" xfId="0" applyNumberFormat="1" applyFont="1" applyFill="1" applyBorder="1" applyAlignment="1">
      <alignment horizontal="center" vertical="center" wrapText="1"/>
    </xf>
    <xf numFmtId="2" fontId="18" fillId="5" borderId="4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/>
    </xf>
    <xf numFmtId="164" fontId="18" fillId="0" borderId="4" xfId="0" applyNumberFormat="1" applyFont="1" applyFill="1" applyBorder="1" applyAlignment="1">
      <alignment horizontal="center" vertical="center"/>
    </xf>
    <xf numFmtId="164" fontId="18" fillId="0" borderId="9" xfId="0" applyNumberFormat="1" applyFont="1" applyFill="1" applyBorder="1" applyAlignment="1">
      <alignment horizontal="center" vertical="center"/>
    </xf>
    <xf numFmtId="164" fontId="18" fillId="0" borderId="21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 wrapText="1"/>
    </xf>
    <xf numFmtId="164" fontId="18" fillId="0" borderId="30" xfId="0" applyNumberFormat="1" applyFont="1" applyFill="1" applyBorder="1" applyAlignment="1">
      <alignment horizontal="center" vertical="center"/>
    </xf>
    <xf numFmtId="2" fontId="18" fillId="2" borderId="4" xfId="1" applyNumberFormat="1" applyFont="1" applyFill="1" applyBorder="1" applyAlignment="1" applyProtection="1">
      <alignment horizontal="center" vertical="center"/>
      <protection locked="0"/>
    </xf>
    <xf numFmtId="2" fontId="18" fillId="8" borderId="4" xfId="3" applyNumberFormat="1" applyFont="1" applyFill="1" applyBorder="1" applyAlignment="1" applyProtection="1">
      <alignment horizontal="center" vertical="center"/>
      <protection locked="0"/>
    </xf>
    <xf numFmtId="2" fontId="18" fillId="9" borderId="4" xfId="1" applyNumberFormat="1" applyFont="1" applyFill="1" applyBorder="1" applyAlignment="1" applyProtection="1">
      <alignment horizontal="center" vertical="center"/>
      <protection locked="0"/>
    </xf>
    <xf numFmtId="164" fontId="18" fillId="0" borderId="15" xfId="0" applyNumberFormat="1" applyFont="1" applyFill="1" applyBorder="1" applyAlignment="1">
      <alignment horizontal="center" vertical="center" wrapText="1"/>
    </xf>
    <xf numFmtId="2" fontId="18" fillId="8" borderId="4" xfId="0" applyNumberFormat="1" applyFont="1" applyFill="1" applyBorder="1" applyAlignment="1">
      <alignment horizontal="center"/>
    </xf>
    <xf numFmtId="164" fontId="18" fillId="0" borderId="27" xfId="0" applyNumberFormat="1" applyFont="1" applyFill="1" applyBorder="1" applyAlignment="1">
      <alignment horizontal="center" vertical="center" wrapText="1"/>
    </xf>
    <xf numFmtId="164" fontId="18" fillId="0" borderId="3" xfId="2" applyNumberFormat="1" applyFont="1" applyFill="1" applyBorder="1" applyAlignment="1">
      <alignment horizontal="center" vertical="center"/>
    </xf>
    <xf numFmtId="2" fontId="18" fillId="2" borderId="36" xfId="0" applyNumberFormat="1" applyFont="1" applyFill="1" applyBorder="1" applyAlignment="1">
      <alignment horizontal="center" vertical="center" wrapText="1"/>
    </xf>
    <xf numFmtId="2" fontId="18" fillId="8" borderId="4" xfId="0" applyNumberFormat="1" applyFont="1" applyFill="1" applyBorder="1" applyAlignment="1">
      <alignment horizontal="center" vertical="center" wrapText="1"/>
    </xf>
    <xf numFmtId="164" fontId="18" fillId="0" borderId="3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20" fillId="0" borderId="0" xfId="0" applyFont="1"/>
    <xf numFmtId="0" fontId="22" fillId="0" borderId="1" xfId="0" applyFont="1" applyBorder="1"/>
    <xf numFmtId="164" fontId="22" fillId="7" borderId="1" xfId="0" applyNumberFormat="1" applyFont="1" applyFill="1" applyBorder="1" applyAlignment="1">
      <alignment horizontal="center"/>
    </xf>
    <xf numFmtId="164" fontId="22" fillId="11" borderId="1" xfId="0" applyNumberFormat="1" applyFont="1" applyFill="1" applyBorder="1" applyAlignment="1">
      <alignment horizontal="center"/>
    </xf>
    <xf numFmtId="164" fontId="22" fillId="8" borderId="1" xfId="0" applyNumberFormat="1" applyFont="1" applyFill="1" applyBorder="1" applyAlignment="1">
      <alignment horizontal="center"/>
    </xf>
    <xf numFmtId="2" fontId="22" fillId="7" borderId="1" xfId="0" applyNumberFormat="1" applyFont="1" applyFill="1" applyBorder="1" applyAlignment="1">
      <alignment horizontal="center"/>
    </xf>
    <xf numFmtId="2" fontId="22" fillId="11" borderId="1" xfId="0" applyNumberFormat="1" applyFont="1" applyFill="1" applyBorder="1" applyAlignment="1">
      <alignment horizontal="center"/>
    </xf>
    <xf numFmtId="2" fontId="22" fillId="8" borderId="1" xfId="0" applyNumberFormat="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vertical="center"/>
    </xf>
    <xf numFmtId="2" fontId="18" fillId="2" borderId="36" xfId="0" applyNumberFormat="1" applyFont="1" applyFill="1" applyBorder="1" applyAlignment="1">
      <alignment horizontal="center" vertical="center"/>
    </xf>
    <xf numFmtId="2" fontId="18" fillId="4" borderId="4" xfId="0" applyNumberFormat="1" applyFont="1" applyFill="1" applyBorder="1" applyAlignment="1">
      <alignment horizontal="center" vertical="center"/>
    </xf>
    <xf numFmtId="2" fontId="18" fillId="3" borderId="4" xfId="0" applyNumberFormat="1" applyFont="1" applyFill="1" applyBorder="1" applyAlignment="1">
      <alignment horizontal="center" vertical="center"/>
    </xf>
    <xf numFmtId="2" fontId="18" fillId="8" borderId="1" xfId="0" applyNumberFormat="1" applyFont="1" applyFill="1" applyBorder="1" applyAlignment="1">
      <alignment horizontal="center" vertical="center" wrapText="1"/>
    </xf>
    <xf numFmtId="2" fontId="18" fillId="9" borderId="1" xfId="0" applyNumberFormat="1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2" fontId="18" fillId="2" borderId="34" xfId="0" applyNumberFormat="1" applyFont="1" applyFill="1" applyBorder="1" applyAlignment="1" applyProtection="1">
      <alignment horizontal="center"/>
      <protection locked="0"/>
    </xf>
    <xf numFmtId="2" fontId="18" fillId="8" borderId="1" xfId="0" applyNumberFormat="1" applyFont="1" applyFill="1" applyBorder="1" applyAlignment="1" applyProtection="1">
      <alignment horizontal="center" vertical="center"/>
      <protection locked="0"/>
    </xf>
    <xf numFmtId="2" fontId="18" fillId="9" borderId="1" xfId="0" applyNumberFormat="1" applyFont="1" applyFill="1" applyBorder="1" applyAlignment="1" applyProtection="1">
      <alignment horizontal="center" vertical="center"/>
      <protection locked="0"/>
    </xf>
    <xf numFmtId="164" fontId="18" fillId="0" borderId="2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2" fontId="18" fillId="8" borderId="1" xfId="0" applyNumberFormat="1" applyFont="1" applyFill="1" applyBorder="1" applyAlignment="1">
      <alignment horizontal="center" vertical="center"/>
    </xf>
    <xf numFmtId="2" fontId="18" fillId="9" borderId="1" xfId="0" applyNumberFormat="1" applyFont="1" applyFill="1" applyBorder="1" applyAlignment="1">
      <alignment horizontal="center" vertical="center"/>
    </xf>
    <xf numFmtId="164" fontId="18" fillId="0" borderId="1" xfId="2" applyNumberFormat="1" applyFont="1" applyFill="1" applyBorder="1" applyAlignment="1">
      <alignment horizontal="center" vertical="center" wrapText="1"/>
    </xf>
    <xf numFmtId="164" fontId="18" fillId="0" borderId="21" xfId="2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/>
    </xf>
    <xf numFmtId="2" fontId="18" fillId="8" borderId="1" xfId="0" applyNumberFormat="1" applyFont="1" applyFill="1" applyBorder="1" applyAlignment="1">
      <alignment horizontal="center" wrapText="1"/>
    </xf>
    <xf numFmtId="164" fontId="18" fillId="0" borderId="31" xfId="0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 applyProtection="1">
      <alignment horizontal="center" vertical="center"/>
      <protection locked="0"/>
    </xf>
    <xf numFmtId="2" fontId="18" fillId="8" borderId="1" xfId="3" applyNumberFormat="1" applyFont="1" applyFill="1" applyBorder="1" applyAlignment="1" applyProtection="1">
      <alignment horizontal="center" vertical="center"/>
      <protection locked="0"/>
    </xf>
    <xf numFmtId="2" fontId="18" fillId="9" borderId="1" xfId="1" applyNumberFormat="1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>
      <alignment horizontal="center" vertical="center"/>
    </xf>
    <xf numFmtId="2" fontId="18" fillId="8" borderId="1" xfId="0" applyNumberFormat="1" applyFont="1" applyFill="1" applyBorder="1" applyAlignment="1">
      <alignment horizontal="center"/>
    </xf>
    <xf numFmtId="0" fontId="20" fillId="0" borderId="0" xfId="0" applyFont="1" applyFill="1"/>
    <xf numFmtId="0" fontId="22" fillId="0" borderId="1" xfId="0" applyFont="1" applyFill="1" applyBorder="1"/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vertical="center"/>
    </xf>
    <xf numFmtId="2" fontId="18" fillId="7" borderId="1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164" fontId="18" fillId="2" borderId="21" xfId="0" applyNumberFormat="1" applyFont="1" applyFill="1" applyBorder="1" applyAlignment="1">
      <alignment horizontal="center" vertical="center"/>
    </xf>
    <xf numFmtId="2" fontId="19" fillId="9" borderId="1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2" fontId="18" fillId="2" borderId="34" xfId="0" applyNumberFormat="1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>
      <alignment horizontal="center"/>
    </xf>
    <xf numFmtId="164" fontId="18" fillId="2" borderId="1" xfId="2" applyNumberFormat="1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2" fontId="19" fillId="9" borderId="1" xfId="0" applyNumberFormat="1" applyFont="1" applyFill="1" applyBorder="1" applyAlignment="1">
      <alignment horizontal="center" vertical="center" wrapText="1"/>
    </xf>
    <xf numFmtId="2" fontId="19" fillId="5" borderId="1" xfId="0" applyNumberFormat="1" applyFont="1" applyFill="1" applyBorder="1" applyAlignment="1">
      <alignment horizontal="center" vertical="center" wrapText="1"/>
    </xf>
    <xf numFmtId="2" fontId="18" fillId="2" borderId="2" xfId="0" applyNumberFormat="1" applyFont="1" applyFill="1" applyBorder="1" applyAlignment="1">
      <alignment horizontal="center" vertical="center" wrapText="1"/>
    </xf>
    <xf numFmtId="2" fontId="18" fillId="8" borderId="2" xfId="0" applyNumberFormat="1" applyFont="1" applyFill="1" applyBorder="1" applyAlignment="1">
      <alignment horizontal="center" vertical="center" wrapText="1"/>
    </xf>
    <xf numFmtId="2" fontId="18" fillId="2" borderId="43" xfId="0" applyNumberFormat="1" applyFont="1" applyFill="1" applyBorder="1" applyAlignment="1">
      <alignment horizontal="center" vertical="center" wrapText="1"/>
    </xf>
    <xf numFmtId="2" fontId="18" fillId="9" borderId="2" xfId="0" applyNumberFormat="1" applyFont="1" applyFill="1" applyBorder="1" applyAlignment="1">
      <alignment horizontal="center" vertical="center" wrapText="1"/>
    </xf>
    <xf numFmtId="2" fontId="19" fillId="9" borderId="1" xfId="0" applyNumberFormat="1" applyFont="1" applyFill="1" applyBorder="1" applyAlignment="1">
      <alignment horizontal="center"/>
    </xf>
    <xf numFmtId="2" fontId="18" fillId="2" borderId="2" xfId="0" applyNumberFormat="1" applyFont="1" applyFill="1" applyBorder="1" applyAlignment="1">
      <alignment horizontal="center" vertical="center"/>
    </xf>
    <xf numFmtId="2" fontId="18" fillId="8" borderId="2" xfId="0" applyNumberFormat="1" applyFont="1" applyFill="1" applyBorder="1" applyAlignment="1">
      <alignment horizontal="center" vertical="center"/>
    </xf>
    <xf numFmtId="2" fontId="19" fillId="9" borderId="1" xfId="1" applyNumberFormat="1" applyFont="1" applyFill="1" applyBorder="1" applyAlignment="1" applyProtection="1">
      <alignment horizontal="center" vertical="center"/>
      <protection locked="0"/>
    </xf>
    <xf numFmtId="2" fontId="18" fillId="2" borderId="34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2" fontId="18" fillId="2" borderId="34" xfId="0" applyNumberFormat="1" applyFont="1" applyFill="1" applyBorder="1" applyAlignment="1">
      <alignment horizontal="center"/>
    </xf>
    <xf numFmtId="2" fontId="18" fillId="9" borderId="2" xfId="0" applyNumberFormat="1" applyFont="1" applyFill="1" applyBorder="1" applyAlignment="1">
      <alignment horizontal="center" vertical="center"/>
    </xf>
    <xf numFmtId="2" fontId="18" fillId="2" borderId="45" xfId="0" applyNumberFormat="1" applyFont="1" applyFill="1" applyBorder="1" applyAlignment="1">
      <alignment horizontal="center" vertical="center"/>
    </xf>
    <xf numFmtId="164" fontId="18" fillId="0" borderId="31" xfId="2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left" vertical="center"/>
    </xf>
    <xf numFmtId="2" fontId="18" fillId="2" borderId="37" xfId="0" applyNumberFormat="1" applyFont="1" applyFill="1" applyBorder="1" applyAlignment="1">
      <alignment horizontal="center" vertical="center"/>
    </xf>
    <xf numFmtId="2" fontId="18" fillId="4" borderId="22" xfId="0" applyNumberFormat="1" applyFont="1" applyFill="1" applyBorder="1" applyAlignment="1">
      <alignment horizontal="center" vertical="center"/>
    </xf>
    <xf numFmtId="2" fontId="18" fillId="3" borderId="22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164" fontId="18" fillId="0" borderId="25" xfId="0" applyNumberFormat="1" applyFont="1" applyFill="1" applyBorder="1" applyAlignment="1">
      <alignment horizontal="center" vertical="center"/>
    </xf>
    <xf numFmtId="2" fontId="18" fillId="2" borderId="24" xfId="0" applyNumberFormat="1" applyFont="1" applyFill="1" applyBorder="1" applyAlignment="1">
      <alignment horizontal="center" vertical="center"/>
    </xf>
    <xf numFmtId="2" fontId="18" fillId="8" borderId="24" xfId="0" applyNumberFormat="1" applyFont="1" applyFill="1" applyBorder="1" applyAlignment="1">
      <alignment horizontal="center" vertical="center"/>
    </xf>
    <xf numFmtId="2" fontId="18" fillId="9" borderId="24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 wrapText="1"/>
    </xf>
    <xf numFmtId="2" fontId="18" fillId="2" borderId="35" xfId="0" applyNumberFormat="1" applyFont="1" applyFill="1" applyBorder="1" applyAlignment="1">
      <alignment horizontal="center"/>
    </xf>
    <xf numFmtId="164" fontId="18" fillId="0" borderId="25" xfId="0" applyNumberFormat="1" applyFont="1" applyFill="1" applyBorder="1" applyAlignment="1">
      <alignment horizontal="center" vertical="center" wrapText="1"/>
    </xf>
    <xf numFmtId="2" fontId="18" fillId="8" borderId="22" xfId="0" applyNumberFormat="1" applyFont="1" applyFill="1" applyBorder="1" applyAlignment="1">
      <alignment horizontal="center" vertical="center"/>
    </xf>
    <xf numFmtId="164" fontId="18" fillId="0" borderId="22" xfId="2" applyNumberFormat="1" applyFont="1" applyFill="1" applyBorder="1" applyAlignment="1">
      <alignment horizontal="center" vertical="center" wrapText="1"/>
    </xf>
    <xf numFmtId="164" fontId="18" fillId="0" borderId="22" xfId="2" applyNumberFormat="1" applyFont="1" applyFill="1" applyBorder="1" applyAlignment="1">
      <alignment horizontal="center" vertical="center"/>
    </xf>
    <xf numFmtId="164" fontId="18" fillId="0" borderId="23" xfId="2" applyNumberFormat="1" applyFont="1" applyFill="1" applyBorder="1" applyAlignment="1">
      <alignment horizontal="center" vertical="center"/>
    </xf>
    <xf numFmtId="2" fontId="18" fillId="2" borderId="22" xfId="0" applyNumberFormat="1" applyFont="1" applyFill="1" applyBorder="1" applyAlignment="1">
      <alignment horizontal="center" vertical="center"/>
    </xf>
    <xf numFmtId="164" fontId="18" fillId="0" borderId="24" xfId="2" applyNumberFormat="1" applyFont="1" applyFill="1" applyBorder="1" applyAlignment="1">
      <alignment horizontal="center" vertical="center"/>
    </xf>
    <xf numFmtId="2" fontId="18" fillId="2" borderId="24" xfId="0" applyNumberFormat="1" applyFont="1" applyFill="1" applyBorder="1" applyAlignment="1">
      <alignment horizontal="center"/>
    </xf>
    <xf numFmtId="164" fontId="18" fillId="0" borderId="24" xfId="2" applyNumberFormat="1" applyFont="1" applyFill="1" applyBorder="1" applyAlignment="1">
      <alignment horizontal="center" vertical="center" wrapText="1"/>
    </xf>
    <xf numFmtId="164" fontId="18" fillId="0" borderId="25" xfId="2" applyNumberFormat="1" applyFont="1" applyFill="1" applyBorder="1" applyAlignment="1">
      <alignment horizontal="center" vertical="center"/>
    </xf>
    <xf numFmtId="164" fontId="18" fillId="0" borderId="22" xfId="0" applyNumberFormat="1" applyFont="1" applyFill="1" applyBorder="1" applyAlignment="1">
      <alignment horizontal="center" vertical="center" wrapText="1"/>
    </xf>
    <xf numFmtId="2" fontId="18" fillId="2" borderId="24" xfId="0" applyNumberFormat="1" applyFont="1" applyFill="1" applyBorder="1" applyAlignment="1">
      <alignment horizontal="center" vertical="center" wrapText="1"/>
    </xf>
    <xf numFmtId="2" fontId="18" fillId="8" borderId="24" xfId="0" applyNumberFormat="1" applyFont="1" applyFill="1" applyBorder="1" applyAlignment="1">
      <alignment horizontal="center" wrapText="1"/>
    </xf>
    <xf numFmtId="2" fontId="18" fillId="9" borderId="24" xfId="0" applyNumberFormat="1" applyFont="1" applyFill="1" applyBorder="1" applyAlignment="1">
      <alignment horizontal="center" vertical="center" wrapText="1"/>
    </xf>
    <xf numFmtId="164" fontId="18" fillId="0" borderId="22" xfId="0" applyNumberFormat="1" applyFont="1" applyFill="1" applyBorder="1" applyAlignment="1">
      <alignment horizontal="center" vertical="center"/>
    </xf>
    <xf numFmtId="164" fontId="18" fillId="0" borderId="23" xfId="0" applyNumberFormat="1" applyFont="1" applyFill="1" applyBorder="1" applyAlignment="1">
      <alignment horizontal="center" vertical="center"/>
    </xf>
    <xf numFmtId="164" fontId="18" fillId="0" borderId="32" xfId="0" applyNumberFormat="1" applyFont="1" applyFill="1" applyBorder="1" applyAlignment="1">
      <alignment horizontal="center" vertical="center"/>
    </xf>
    <xf numFmtId="2" fontId="18" fillId="2" borderId="24" xfId="1" applyNumberFormat="1" applyFont="1" applyFill="1" applyBorder="1" applyAlignment="1" applyProtection="1">
      <alignment horizontal="center" vertical="center"/>
      <protection locked="0"/>
    </xf>
    <xf numFmtId="2" fontId="18" fillId="8" borderId="24" xfId="3" applyNumberFormat="1" applyFont="1" applyFill="1" applyBorder="1" applyAlignment="1" applyProtection="1">
      <alignment horizontal="center" vertical="center"/>
      <protection locked="0"/>
    </xf>
    <xf numFmtId="164" fontId="18" fillId="0" borderId="23" xfId="0" applyNumberFormat="1" applyFont="1" applyFill="1" applyBorder="1" applyAlignment="1">
      <alignment horizontal="center" vertical="center" wrapText="1"/>
    </xf>
    <xf numFmtId="2" fontId="18" fillId="2" borderId="3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10" borderId="1" xfId="0" applyNumberFormat="1" applyFont="1" applyFill="1" applyBorder="1" applyAlignment="1">
      <alignment horizontal="center" vertical="center" wrapText="1"/>
    </xf>
    <xf numFmtId="2" fontId="18" fillId="6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2" fontId="25" fillId="10" borderId="1" xfId="0" applyNumberFormat="1" applyFont="1" applyFill="1" applyBorder="1" applyAlignment="1">
      <alignment horizontal="center" vertical="center"/>
    </xf>
    <xf numFmtId="2" fontId="24" fillId="6" borderId="1" xfId="0" applyNumberFormat="1" applyFont="1" applyFill="1" applyBorder="1" applyAlignment="1">
      <alignment horizontal="center" vertical="center" wrapText="1"/>
    </xf>
    <xf numFmtId="2" fontId="24" fillId="6" borderId="1" xfId="0" applyNumberFormat="1" applyFont="1" applyFill="1" applyBorder="1" applyAlignment="1" applyProtection="1">
      <alignment horizontal="center" vertical="center"/>
      <protection locked="0"/>
    </xf>
    <xf numFmtId="2" fontId="24" fillId="6" borderId="1" xfId="0" applyNumberFormat="1" applyFont="1" applyFill="1" applyBorder="1" applyAlignment="1">
      <alignment horizontal="center" vertical="center"/>
    </xf>
    <xf numFmtId="2" fontId="24" fillId="6" borderId="1" xfId="3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2" fontId="24" fillId="7" borderId="1" xfId="0" applyNumberFormat="1" applyFont="1" applyFill="1" applyBorder="1" applyAlignment="1">
      <alignment horizontal="center" vertical="center" wrapText="1"/>
    </xf>
    <xf numFmtId="2" fontId="24" fillId="7" borderId="1" xfId="0" applyNumberFormat="1" applyFont="1" applyFill="1" applyBorder="1" applyAlignment="1" applyProtection="1">
      <alignment horizontal="center" vertical="center"/>
      <protection locked="0"/>
    </xf>
    <xf numFmtId="2" fontId="24" fillId="7" borderId="1" xfId="0" applyNumberFormat="1" applyFont="1" applyFill="1" applyBorder="1" applyAlignment="1">
      <alignment horizontal="center" vertical="center"/>
    </xf>
    <xf numFmtId="2" fontId="24" fillId="7" borderId="1" xfId="3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>
      <alignment horizontal="left" vertical="center"/>
    </xf>
    <xf numFmtId="2" fontId="8" fillId="0" borderId="0" xfId="0" applyNumberFormat="1" applyFont="1"/>
    <xf numFmtId="2" fontId="19" fillId="5" borderId="3" xfId="0" applyNumberFormat="1" applyFont="1" applyFill="1" applyBorder="1" applyAlignment="1">
      <alignment horizontal="center" vertical="center"/>
    </xf>
    <xf numFmtId="2" fontId="26" fillId="10" borderId="1" xfId="0" applyNumberFormat="1" applyFont="1" applyFill="1" applyBorder="1" applyAlignment="1">
      <alignment horizontal="center" vertical="center"/>
    </xf>
    <xf numFmtId="2" fontId="19" fillId="5" borderId="0" xfId="0" applyNumberFormat="1" applyFont="1" applyFill="1" applyBorder="1" applyAlignment="1">
      <alignment horizontal="center" vertical="center"/>
    </xf>
    <xf numFmtId="2" fontId="18" fillId="7" borderId="13" xfId="0" applyNumberFormat="1" applyFont="1" applyFill="1" applyBorder="1" applyAlignment="1">
      <alignment horizontal="center" vertical="center"/>
    </xf>
    <xf numFmtId="2" fontId="18" fillId="7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2" fontId="18" fillId="7" borderId="2" xfId="0" applyNumberFormat="1" applyFont="1" applyFill="1" applyBorder="1" applyAlignment="1">
      <alignment horizontal="center" vertical="center"/>
    </xf>
    <xf numFmtId="2" fontId="18" fillId="5" borderId="4" xfId="0" applyNumberFormat="1" applyFont="1" applyFill="1" applyBorder="1" applyAlignment="1">
      <alignment horizontal="center" vertical="center"/>
    </xf>
    <xf numFmtId="2" fontId="18" fillId="5" borderId="24" xfId="0" applyNumberFormat="1" applyFont="1" applyFill="1" applyBorder="1" applyAlignment="1">
      <alignment horizontal="center" vertical="center"/>
    </xf>
    <xf numFmtId="2" fontId="18" fillId="5" borderId="13" xfId="0" applyNumberFormat="1" applyFont="1" applyFill="1" applyBorder="1" applyAlignment="1">
      <alignment horizontal="center" vertical="center" wrapText="1"/>
    </xf>
    <xf numFmtId="2" fontId="19" fillId="5" borderId="1" xfId="0" applyNumberFormat="1" applyFont="1" applyFill="1" applyBorder="1" applyAlignment="1">
      <alignment horizontal="center"/>
    </xf>
    <xf numFmtId="2" fontId="19" fillId="7" borderId="1" xfId="0" applyNumberFormat="1" applyFont="1" applyFill="1" applyBorder="1" applyAlignment="1">
      <alignment horizontal="center" vertical="center"/>
    </xf>
    <xf numFmtId="2" fontId="19" fillId="5" borderId="1" xfId="0" applyNumberFormat="1" applyFont="1" applyFill="1" applyBorder="1" applyAlignment="1">
      <alignment horizontal="center" vertical="center"/>
    </xf>
    <xf numFmtId="2" fontId="18" fillId="7" borderId="4" xfId="0" applyNumberFormat="1" applyFont="1" applyFill="1" applyBorder="1" applyAlignment="1">
      <alignment horizontal="center" vertical="center"/>
    </xf>
    <xf numFmtId="2" fontId="18" fillId="7" borderId="24" xfId="0" applyNumberFormat="1" applyFont="1" applyFill="1" applyBorder="1" applyAlignment="1">
      <alignment horizontal="center" vertical="center"/>
    </xf>
    <xf numFmtId="2" fontId="18" fillId="5" borderId="24" xfId="0" applyNumberFormat="1" applyFont="1" applyFill="1" applyBorder="1" applyAlignment="1">
      <alignment horizontal="center" vertical="center" wrapText="1"/>
    </xf>
    <xf numFmtId="2" fontId="18" fillId="5" borderId="4" xfId="1" applyNumberFormat="1" applyFont="1" applyFill="1" applyBorder="1" applyAlignment="1" applyProtection="1">
      <alignment horizontal="center" vertical="center"/>
      <protection locked="0"/>
    </xf>
    <xf numFmtId="2" fontId="18" fillId="5" borderId="1" xfId="1" applyNumberFormat="1" applyFont="1" applyFill="1" applyBorder="1" applyAlignment="1" applyProtection="1">
      <alignment horizontal="center" vertical="center"/>
      <protection locked="0"/>
    </xf>
    <xf numFmtId="2" fontId="18" fillId="7" borderId="1" xfId="1" applyNumberFormat="1" applyFont="1" applyFill="1" applyBorder="1" applyAlignment="1" applyProtection="1">
      <alignment horizontal="center" vertical="center"/>
      <protection locked="0"/>
    </xf>
    <xf numFmtId="2" fontId="19" fillId="5" borderId="1" xfId="1" applyNumberFormat="1" applyFont="1" applyFill="1" applyBorder="1" applyAlignment="1" applyProtection="1">
      <alignment horizontal="center" vertical="center"/>
      <protection locked="0"/>
    </xf>
    <xf numFmtId="2" fontId="18" fillId="7" borderId="4" xfId="0" applyNumberFormat="1" applyFont="1" applyFill="1" applyBorder="1" applyAlignment="1">
      <alignment horizontal="center" vertical="center" wrapText="1"/>
    </xf>
    <xf numFmtId="2" fontId="18" fillId="7" borderId="2" xfId="0" applyNumberFormat="1" applyFont="1" applyFill="1" applyBorder="1" applyAlignment="1">
      <alignment horizontal="center" vertical="center" wrapText="1"/>
    </xf>
    <xf numFmtId="2" fontId="18" fillId="5" borderId="13" xfId="0" applyNumberFormat="1" applyFont="1" applyFill="1" applyBorder="1" applyAlignment="1" applyProtection="1">
      <alignment horizontal="center" vertical="center"/>
      <protection locked="0"/>
    </xf>
    <xf numFmtId="2" fontId="18" fillId="7" borderId="1" xfId="0" applyNumberFormat="1" applyFont="1" applyFill="1" applyBorder="1" applyAlignment="1" applyProtection="1">
      <alignment horizontal="center" vertical="center"/>
      <protection locked="0"/>
    </xf>
    <xf numFmtId="2" fontId="18" fillId="5" borderId="1" xfId="0" applyNumberFormat="1" applyFont="1" applyFill="1" applyBorder="1" applyAlignment="1" applyProtection="1">
      <alignment horizontal="center" vertical="center"/>
      <protection locked="0"/>
    </xf>
    <xf numFmtId="0" fontId="18" fillId="6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14" fontId="18" fillId="0" borderId="18" xfId="0" applyNumberFormat="1" applyFont="1" applyBorder="1" applyAlignment="1">
      <alignment horizontal="center" vertical="center" wrapText="1"/>
    </xf>
    <xf numFmtId="14" fontId="18" fillId="0" borderId="29" xfId="0" applyNumberFormat="1" applyFont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2" fontId="19" fillId="5" borderId="24" xfId="0" applyNumberFormat="1" applyFont="1" applyFill="1" applyBorder="1" applyAlignment="1">
      <alignment horizontal="center" vertical="center"/>
    </xf>
    <xf numFmtId="2" fontId="18" fillId="9" borderId="3" xfId="0" applyNumberFormat="1" applyFont="1" applyFill="1" applyBorder="1" applyAlignment="1">
      <alignment horizontal="center" vertical="center"/>
    </xf>
    <xf numFmtId="0" fontId="0" fillId="0" borderId="16" xfId="0" applyFont="1" applyBorder="1"/>
    <xf numFmtId="0" fontId="0" fillId="0" borderId="16" xfId="0" applyBorder="1"/>
    <xf numFmtId="2" fontId="18" fillId="9" borderId="2" xfId="1" applyNumberFormat="1" applyFont="1" applyFill="1" applyBorder="1" applyAlignment="1" applyProtection="1">
      <alignment horizontal="center" vertical="center"/>
      <protection locked="0"/>
    </xf>
    <xf numFmtId="2" fontId="18" fillId="5" borderId="2" xfId="1" applyNumberFormat="1" applyFont="1" applyFill="1" applyBorder="1" applyAlignment="1" applyProtection="1">
      <alignment horizontal="center" vertical="center"/>
      <protection locked="0"/>
    </xf>
    <xf numFmtId="164" fontId="18" fillId="2" borderId="3" xfId="0" applyNumberFormat="1" applyFont="1" applyFill="1" applyBorder="1" applyAlignment="1">
      <alignment horizontal="center" vertical="center"/>
    </xf>
    <xf numFmtId="164" fontId="18" fillId="2" borderId="28" xfId="0" applyNumberFormat="1" applyFont="1" applyFill="1" applyBorder="1" applyAlignment="1">
      <alignment horizontal="center" vertical="center"/>
    </xf>
    <xf numFmtId="2" fontId="18" fillId="2" borderId="43" xfId="0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10" fontId="22" fillId="7" borderId="1" xfId="0" applyNumberFormat="1" applyFont="1" applyFill="1" applyBorder="1" applyAlignment="1">
      <alignment horizontal="center"/>
    </xf>
    <xf numFmtId="10" fontId="18" fillId="0" borderId="21" xfId="0" applyNumberFormat="1" applyFont="1" applyFill="1" applyBorder="1" applyAlignment="1">
      <alignment horizontal="center" vertical="center"/>
    </xf>
    <xf numFmtId="49" fontId="18" fillId="0" borderId="46" xfId="0" applyNumberFormat="1" applyFont="1" applyFill="1" applyBorder="1" applyAlignment="1">
      <alignment horizontal="center" vertical="center" wrapText="1"/>
    </xf>
    <xf numFmtId="2" fontId="18" fillId="2" borderId="47" xfId="0" applyNumberFormat="1" applyFont="1" applyFill="1" applyBorder="1" applyAlignment="1">
      <alignment horizontal="center" vertical="center"/>
    </xf>
    <xf numFmtId="2" fontId="18" fillId="2" borderId="48" xfId="0" applyNumberFormat="1" applyFont="1" applyFill="1" applyBorder="1" applyAlignment="1">
      <alignment horizontal="center" vertical="center"/>
    </xf>
    <xf numFmtId="2" fontId="18" fillId="2" borderId="32" xfId="0" applyNumberFormat="1" applyFont="1" applyFill="1" applyBorder="1" applyAlignment="1">
      <alignment horizontal="center" vertical="center"/>
    </xf>
    <xf numFmtId="164" fontId="18" fillId="0" borderId="49" xfId="0" applyNumberFormat="1" applyFont="1" applyFill="1" applyBorder="1" applyAlignment="1">
      <alignment horizontal="center" vertical="center"/>
    </xf>
    <xf numFmtId="164" fontId="18" fillId="0" borderId="45" xfId="0" applyNumberFormat="1" applyFont="1" applyFill="1" applyBorder="1" applyAlignment="1">
      <alignment horizontal="center" vertical="center"/>
    </xf>
    <xf numFmtId="164" fontId="18" fillId="0" borderId="50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9" fillId="6" borderId="42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19" fillId="6" borderId="39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9" fillId="6" borderId="4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2" fontId="19" fillId="6" borderId="39" xfId="0" applyNumberFormat="1" applyFont="1" applyFill="1" applyBorder="1" applyAlignment="1">
      <alignment horizontal="center" vertical="center"/>
    </xf>
    <xf numFmtId="2" fontId="19" fillId="6" borderId="19" xfId="0" applyNumberFormat="1" applyFont="1" applyFill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2" fontId="19" fillId="0" borderId="29" xfId="0" applyNumberFormat="1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9">
    <cellStyle name="Обычный" xfId="0" builtinId="0"/>
    <cellStyle name="Обычный 2" xfId="5"/>
    <cellStyle name="Обычный 3" xfId="6"/>
    <cellStyle name="Обычный 4" xfId="8"/>
    <cellStyle name="Обычный_Лист3" xfId="1"/>
    <cellStyle name="Обычный_Лист3 2" xfId="3"/>
    <cellStyle name="Процентный" xfId="2" builtinId="5"/>
    <cellStyle name="Процентный 2" xfId="4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G37"/>
  <sheetViews>
    <sheetView tabSelected="1" topLeftCell="A3" zoomScaleNormal="100" zoomScaleSheetLayoutView="100" zoomScalePageLayoutView="106" workbookViewId="0">
      <pane xSplit="2" topLeftCell="C1" activePane="topRight" state="frozen"/>
      <selection pane="topRight" activeCell="DY3" sqref="DY1:EE1048576"/>
    </sheetView>
  </sheetViews>
  <sheetFormatPr defaultRowHeight="15" x14ac:dyDescent="0.25"/>
  <cols>
    <col min="1" max="1" width="2.7109375" customWidth="1"/>
    <col min="2" max="2" width="19.7109375" customWidth="1"/>
    <col min="3" max="3" width="3.28515625" customWidth="1"/>
    <col min="4" max="4" width="6.5703125" customWidth="1"/>
    <col min="5" max="5" width="6.5703125" hidden="1" customWidth="1"/>
    <col min="6" max="6" width="6.5703125" customWidth="1"/>
    <col min="7" max="7" width="5.7109375" customWidth="1"/>
    <col min="8" max="8" width="6.42578125" customWidth="1"/>
    <col min="9" max="9" width="6.42578125" hidden="1" customWidth="1"/>
    <col min="10" max="11" width="7.85546875" hidden="1" customWidth="1"/>
    <col min="12" max="13" width="8.5703125" hidden="1" customWidth="1"/>
    <col min="14" max="14" width="6.7109375" customWidth="1"/>
    <col min="15" max="15" width="6.85546875" customWidth="1"/>
    <col min="16" max="16" width="6.85546875" hidden="1" customWidth="1"/>
    <col min="17" max="17" width="7.140625" customWidth="1"/>
    <col min="18" max="18" width="6.5703125" customWidth="1"/>
    <col min="19" max="19" width="6.85546875" style="18" customWidth="1"/>
    <col min="20" max="20" width="6" customWidth="1"/>
    <col min="21" max="21" width="5.85546875" bestFit="1" customWidth="1"/>
    <col min="22" max="22" width="6.28515625" customWidth="1"/>
    <col min="23" max="23" width="5.42578125" customWidth="1"/>
    <col min="24" max="24" width="5.140625" customWidth="1"/>
    <col min="25" max="25" width="6.85546875" customWidth="1"/>
    <col min="26" max="26" width="7" style="18" customWidth="1"/>
    <col min="27" max="27" width="6" customWidth="1"/>
    <col min="28" max="28" width="6.140625" customWidth="1"/>
    <col min="29" max="29" width="5.7109375" customWidth="1"/>
    <col min="30" max="31" width="5.28515625" customWidth="1"/>
    <col min="32" max="32" width="3.28515625" customWidth="1"/>
    <col min="33" max="33" width="18.42578125" customWidth="1"/>
    <col min="34" max="34" width="3.85546875" customWidth="1"/>
    <col min="35" max="35" width="6.7109375" customWidth="1"/>
    <col min="36" max="36" width="6.7109375" style="18" customWidth="1"/>
    <col min="37" max="37" width="5.85546875" style="17" customWidth="1"/>
    <col min="38" max="39" width="6.42578125" customWidth="1"/>
    <col min="40" max="40" width="5.28515625" customWidth="1"/>
    <col min="41" max="41" width="5.85546875" customWidth="1"/>
    <col min="42" max="42" width="6.5703125" customWidth="1"/>
    <col min="43" max="43" width="7.140625" style="18" customWidth="1"/>
    <col min="44" max="44" width="6.5703125" style="17" customWidth="1"/>
    <col min="45" max="45" width="6.42578125" customWidth="1"/>
    <col min="46" max="46" width="5.5703125" customWidth="1"/>
    <col min="47" max="47" width="5.28515625" customWidth="1"/>
    <col min="48" max="48" width="5.140625" customWidth="1"/>
    <col min="49" max="49" width="6.5703125" customWidth="1"/>
    <col min="50" max="50" width="7.140625" style="18" customWidth="1"/>
    <col min="51" max="51" width="6.7109375" style="17" customWidth="1"/>
    <col min="52" max="53" width="6.5703125" customWidth="1"/>
    <col min="54" max="54" width="5.7109375" customWidth="1"/>
    <col min="55" max="55" width="5.140625" customWidth="1"/>
    <col min="56" max="56" width="3.28515625" customWidth="1"/>
    <col min="57" max="57" width="18.7109375" customWidth="1"/>
    <col min="58" max="58" width="3.28515625" customWidth="1"/>
    <col min="59" max="59" width="7" customWidth="1"/>
    <col min="60" max="60" width="6.85546875" style="18" customWidth="1"/>
    <col min="61" max="61" width="6" style="17" customWidth="1"/>
    <col min="62" max="62" width="7.140625" customWidth="1"/>
    <col min="63" max="64" width="5.140625" customWidth="1"/>
    <col min="65" max="65" width="5.5703125" customWidth="1"/>
    <col min="66" max="66" width="6.42578125" customWidth="1"/>
    <col min="67" max="67" width="7" style="18" customWidth="1"/>
    <col min="68" max="68" width="5.85546875" style="17" customWidth="1"/>
    <col min="69" max="69" width="6.28515625" customWidth="1"/>
    <col min="70" max="70" width="6.5703125" customWidth="1"/>
    <col min="71" max="71" width="5.140625" customWidth="1"/>
    <col min="72" max="72" width="5.5703125" customWidth="1"/>
    <col min="73" max="73" width="7" customWidth="1"/>
    <col min="74" max="74" width="6.7109375" style="18" customWidth="1"/>
    <col min="75" max="75" width="6.140625" style="17" customWidth="1"/>
    <col min="76" max="76" width="6.42578125" customWidth="1"/>
    <col min="77" max="77" width="6.140625" customWidth="1"/>
    <col min="78" max="78" width="5.5703125" customWidth="1"/>
    <col min="79" max="79" width="5.140625" customWidth="1"/>
    <col min="80" max="80" width="3.140625" customWidth="1"/>
    <col min="81" max="81" width="19.5703125" customWidth="1"/>
    <col min="82" max="82" width="3.140625" customWidth="1"/>
    <col min="83" max="83" width="6.85546875" customWidth="1"/>
    <col min="84" max="84" width="7.140625" style="18" customWidth="1"/>
    <col min="85" max="85" width="6.140625" style="17" customWidth="1"/>
    <col min="86" max="86" width="6.85546875" customWidth="1"/>
    <col min="87" max="87" width="5.5703125" customWidth="1"/>
    <col min="88" max="88" width="5.42578125" customWidth="1"/>
    <col min="89" max="89" width="6" customWidth="1"/>
    <col min="90" max="90" width="6.7109375" customWidth="1"/>
    <col min="91" max="91" width="6.7109375" style="18" customWidth="1"/>
    <col min="92" max="92" width="5.85546875" style="17" customWidth="1"/>
    <col min="93" max="93" width="7" customWidth="1"/>
    <col min="94" max="94" width="5.5703125" customWidth="1"/>
    <col min="95" max="95" width="6.42578125" customWidth="1"/>
    <col min="96" max="96" width="5.5703125" customWidth="1"/>
    <col min="97" max="97" width="6.5703125" customWidth="1"/>
    <col min="98" max="98" width="6.5703125" style="18" customWidth="1"/>
    <col min="99" max="99" width="6.42578125" style="17" customWidth="1"/>
    <col min="100" max="100" width="6.85546875" customWidth="1"/>
    <col min="101" max="101" width="5.28515625" customWidth="1"/>
    <col min="102" max="103" width="5.42578125" customWidth="1"/>
    <col min="104" max="104" width="3.140625" customWidth="1"/>
    <col min="105" max="105" width="19" customWidth="1"/>
    <col min="106" max="106" width="3.42578125" customWidth="1"/>
    <col min="107" max="107" width="7.140625" customWidth="1"/>
    <col min="108" max="108" width="7" style="18" customWidth="1"/>
    <col min="109" max="109" width="6" style="17" customWidth="1"/>
    <col min="110" max="110" width="6.42578125" customWidth="1"/>
    <col min="111" max="111" width="5.5703125" customWidth="1"/>
    <col min="112" max="112" width="5.85546875" customWidth="1"/>
    <col min="113" max="113" width="5.7109375" customWidth="1"/>
    <col min="114" max="114" width="7.140625" customWidth="1"/>
    <col min="115" max="115" width="6.85546875" style="18" customWidth="1"/>
    <col min="116" max="116" width="5.85546875" customWidth="1"/>
    <col min="117" max="117" width="6.28515625" customWidth="1"/>
    <col min="118" max="118" width="5.42578125" customWidth="1"/>
    <col min="119" max="119" width="5.28515625" customWidth="1"/>
    <col min="120" max="120" width="5.42578125" customWidth="1"/>
    <col min="121" max="121" width="6.7109375" customWidth="1"/>
    <col min="122" max="122" width="7.140625" customWidth="1"/>
    <col min="123" max="124" width="6.28515625" customWidth="1"/>
    <col min="125" max="125" width="5.5703125" customWidth="1"/>
    <col min="126" max="126" width="5.140625" customWidth="1"/>
    <col min="127" max="127" width="6" customWidth="1"/>
    <col min="128" max="128" width="9.140625" customWidth="1"/>
    <col min="129" max="129" width="26.7109375" hidden="1" customWidth="1"/>
    <col min="130" max="135" width="9.140625" hidden="1" customWidth="1"/>
    <col min="136" max="143" width="9.140625" customWidth="1"/>
  </cols>
  <sheetData>
    <row r="1" spans="1:135" ht="15" customHeight="1" x14ac:dyDescent="0.25">
      <c r="A1" s="294" t="s">
        <v>96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30"/>
      <c r="AG1" s="30"/>
      <c r="AH1" s="30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2"/>
      <c r="DY1" s="32"/>
      <c r="DZ1" s="32"/>
      <c r="EA1" s="32"/>
      <c r="EB1" s="32"/>
      <c r="EC1" s="32"/>
      <c r="ED1" s="32"/>
      <c r="EE1" s="32"/>
    </row>
    <row r="2" spans="1:135" ht="15" customHeight="1" x14ac:dyDescent="0.25">
      <c r="A2" s="294" t="s">
        <v>97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30"/>
      <c r="AG2" s="30"/>
      <c r="AH2" s="30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2"/>
      <c r="DY2" s="32"/>
      <c r="DZ2" s="32"/>
      <c r="EA2" s="32"/>
      <c r="EB2" s="32"/>
      <c r="EC2" s="32"/>
      <c r="ED2" s="32"/>
      <c r="EE2" s="32"/>
    </row>
    <row r="3" spans="1:135" s="11" customFormat="1" ht="15" customHeight="1" x14ac:dyDescent="0.25">
      <c r="A3" s="295" t="s">
        <v>115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33"/>
      <c r="AG3" s="33"/>
      <c r="AH3" s="33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5"/>
      <c r="DY3" s="35"/>
      <c r="DZ3" s="35"/>
      <c r="EA3" s="35"/>
      <c r="EB3" s="35"/>
      <c r="EC3" s="35"/>
      <c r="ED3" s="35"/>
      <c r="EE3" s="35"/>
    </row>
    <row r="4" spans="1:135" ht="15.75" thickBot="1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4"/>
      <c r="AQ4" s="37"/>
      <c r="AR4" s="37"/>
      <c r="AS4" s="37"/>
      <c r="AT4" s="37"/>
      <c r="AU4" s="37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8"/>
      <c r="CH4" s="38"/>
      <c r="CI4" s="38"/>
      <c r="CJ4" s="38"/>
      <c r="CK4" s="34"/>
      <c r="CL4" s="34"/>
      <c r="CM4" s="37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7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1"/>
      <c r="DX4" s="32"/>
      <c r="DY4" s="32"/>
      <c r="DZ4" s="32"/>
      <c r="EA4" s="32"/>
      <c r="EB4" s="32"/>
      <c r="EC4" s="32"/>
      <c r="ED4" s="32"/>
      <c r="EE4" s="32"/>
    </row>
    <row r="5" spans="1:135" s="20" customFormat="1" ht="12.75" customHeight="1" thickBot="1" x14ac:dyDescent="0.3">
      <c r="A5" s="301" t="s">
        <v>70</v>
      </c>
      <c r="B5" s="298" t="s">
        <v>1</v>
      </c>
      <c r="C5" s="296" t="s">
        <v>93</v>
      </c>
      <c r="D5" s="305" t="s">
        <v>58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7"/>
      <c r="R5" s="281" t="s">
        <v>16</v>
      </c>
      <c r="S5" s="281"/>
      <c r="T5" s="281"/>
      <c r="U5" s="281"/>
      <c r="V5" s="281"/>
      <c r="W5" s="281"/>
      <c r="X5" s="282"/>
      <c r="Y5" s="291" t="s">
        <v>17</v>
      </c>
      <c r="Z5" s="283"/>
      <c r="AA5" s="283"/>
      <c r="AB5" s="283"/>
      <c r="AC5" s="283"/>
      <c r="AD5" s="283"/>
      <c r="AE5" s="284"/>
      <c r="AF5" s="285" t="s">
        <v>70</v>
      </c>
      <c r="AG5" s="292" t="s">
        <v>1</v>
      </c>
      <c r="AH5" s="289" t="s">
        <v>94</v>
      </c>
      <c r="AI5" s="303" t="s">
        <v>18</v>
      </c>
      <c r="AJ5" s="303"/>
      <c r="AK5" s="303"/>
      <c r="AL5" s="303"/>
      <c r="AM5" s="303"/>
      <c r="AN5" s="303"/>
      <c r="AO5" s="304"/>
      <c r="AP5" s="303" t="s">
        <v>19</v>
      </c>
      <c r="AQ5" s="303"/>
      <c r="AR5" s="303"/>
      <c r="AS5" s="303"/>
      <c r="AT5" s="303"/>
      <c r="AU5" s="303"/>
      <c r="AV5" s="304"/>
      <c r="AW5" s="303" t="s">
        <v>55</v>
      </c>
      <c r="AX5" s="303"/>
      <c r="AY5" s="303"/>
      <c r="AZ5" s="303"/>
      <c r="BA5" s="303"/>
      <c r="BB5" s="303"/>
      <c r="BC5" s="304"/>
      <c r="BD5" s="285" t="s">
        <v>70</v>
      </c>
      <c r="BE5" s="39"/>
      <c r="BF5" s="285" t="s">
        <v>26</v>
      </c>
      <c r="BG5" s="291" t="s">
        <v>20</v>
      </c>
      <c r="BH5" s="283"/>
      <c r="BI5" s="283"/>
      <c r="BJ5" s="283"/>
      <c r="BK5" s="283"/>
      <c r="BL5" s="283"/>
      <c r="BM5" s="284"/>
      <c r="BN5" s="281" t="s">
        <v>21</v>
      </c>
      <c r="BO5" s="281"/>
      <c r="BP5" s="281"/>
      <c r="BQ5" s="281"/>
      <c r="BR5" s="281"/>
      <c r="BS5" s="281"/>
      <c r="BT5" s="282"/>
      <c r="BU5" s="281" t="s">
        <v>22</v>
      </c>
      <c r="BV5" s="281"/>
      <c r="BW5" s="281"/>
      <c r="BX5" s="281"/>
      <c r="BY5" s="281"/>
      <c r="BZ5" s="281"/>
      <c r="CA5" s="282"/>
      <c r="CB5" s="285" t="s">
        <v>70</v>
      </c>
      <c r="CC5" s="292" t="s">
        <v>1</v>
      </c>
      <c r="CD5" s="289" t="s">
        <v>94</v>
      </c>
      <c r="CE5" s="283" t="s">
        <v>67</v>
      </c>
      <c r="CF5" s="283"/>
      <c r="CG5" s="283"/>
      <c r="CH5" s="283"/>
      <c r="CI5" s="283"/>
      <c r="CJ5" s="283"/>
      <c r="CK5" s="284"/>
      <c r="CL5" s="283" t="s">
        <v>23</v>
      </c>
      <c r="CM5" s="283"/>
      <c r="CN5" s="283"/>
      <c r="CO5" s="283"/>
      <c r="CP5" s="283"/>
      <c r="CQ5" s="283"/>
      <c r="CR5" s="284"/>
      <c r="CS5" s="283" t="s">
        <v>24</v>
      </c>
      <c r="CT5" s="283"/>
      <c r="CU5" s="283"/>
      <c r="CV5" s="283"/>
      <c r="CW5" s="283"/>
      <c r="CX5" s="283"/>
      <c r="CY5" s="284"/>
      <c r="CZ5" s="285" t="s">
        <v>70</v>
      </c>
      <c r="DA5" s="287" t="s">
        <v>1</v>
      </c>
      <c r="DB5" s="285" t="s">
        <v>63</v>
      </c>
      <c r="DC5" s="283" t="s">
        <v>57</v>
      </c>
      <c r="DD5" s="283"/>
      <c r="DE5" s="283"/>
      <c r="DF5" s="283"/>
      <c r="DG5" s="283"/>
      <c r="DH5" s="283"/>
      <c r="DI5" s="284"/>
      <c r="DJ5" s="283" t="s">
        <v>56</v>
      </c>
      <c r="DK5" s="283"/>
      <c r="DL5" s="283"/>
      <c r="DM5" s="283"/>
      <c r="DN5" s="283"/>
      <c r="DO5" s="283"/>
      <c r="DP5" s="284"/>
      <c r="DQ5" s="280" t="s">
        <v>25</v>
      </c>
      <c r="DR5" s="281"/>
      <c r="DS5" s="281"/>
      <c r="DT5" s="281"/>
      <c r="DU5" s="281"/>
      <c r="DV5" s="281"/>
      <c r="DW5" s="282"/>
      <c r="DX5" s="109"/>
      <c r="DY5" s="109"/>
      <c r="DZ5" s="109"/>
      <c r="EA5" s="109"/>
      <c r="EB5" s="109"/>
      <c r="EC5" s="109"/>
      <c r="ED5" s="109"/>
      <c r="EE5" s="109"/>
    </row>
    <row r="6" spans="1:135" s="11" customFormat="1" ht="51.75" customHeight="1" thickBot="1" x14ac:dyDescent="0.3">
      <c r="A6" s="302"/>
      <c r="B6" s="299"/>
      <c r="C6" s="297"/>
      <c r="D6" s="40" t="s">
        <v>113</v>
      </c>
      <c r="E6" s="272"/>
      <c r="F6" s="41" t="s">
        <v>117</v>
      </c>
      <c r="G6" s="42" t="s">
        <v>95</v>
      </c>
      <c r="H6" s="43">
        <v>44270</v>
      </c>
      <c r="I6" s="43" t="s">
        <v>108</v>
      </c>
      <c r="J6" s="43" t="s">
        <v>107</v>
      </c>
      <c r="K6" s="42" t="s">
        <v>95</v>
      </c>
      <c r="L6" s="41" t="s">
        <v>109</v>
      </c>
      <c r="M6" s="40" t="s">
        <v>110</v>
      </c>
      <c r="N6" s="44" t="s">
        <v>71</v>
      </c>
      <c r="O6" s="45" t="s">
        <v>91</v>
      </c>
      <c r="P6" s="45"/>
      <c r="Q6" s="46" t="s">
        <v>72</v>
      </c>
      <c r="R6" s="40" t="s">
        <v>113</v>
      </c>
      <c r="S6" s="41" t="s">
        <v>117</v>
      </c>
      <c r="T6" s="42" t="s">
        <v>95</v>
      </c>
      <c r="U6" s="43">
        <v>44270</v>
      </c>
      <c r="V6" s="255" t="s">
        <v>71</v>
      </c>
      <c r="W6" s="256" t="s">
        <v>91</v>
      </c>
      <c r="X6" s="257" t="s">
        <v>72</v>
      </c>
      <c r="Y6" s="40" t="s">
        <v>113</v>
      </c>
      <c r="Z6" s="41" t="s">
        <v>117</v>
      </c>
      <c r="AA6" s="42" t="s">
        <v>95</v>
      </c>
      <c r="AB6" s="43">
        <v>44270</v>
      </c>
      <c r="AC6" s="255" t="s">
        <v>71</v>
      </c>
      <c r="AD6" s="256" t="s">
        <v>91</v>
      </c>
      <c r="AE6" s="257" t="s">
        <v>72</v>
      </c>
      <c r="AF6" s="286"/>
      <c r="AG6" s="293"/>
      <c r="AH6" s="290"/>
      <c r="AI6" s="40" t="s">
        <v>113</v>
      </c>
      <c r="AJ6" s="41" t="s">
        <v>117</v>
      </c>
      <c r="AK6" s="42" t="s">
        <v>95</v>
      </c>
      <c r="AL6" s="43">
        <v>44270</v>
      </c>
      <c r="AM6" s="255" t="s">
        <v>71</v>
      </c>
      <c r="AN6" s="256" t="s">
        <v>91</v>
      </c>
      <c r="AO6" s="257" t="s">
        <v>72</v>
      </c>
      <c r="AP6" s="40" t="s">
        <v>113</v>
      </c>
      <c r="AQ6" s="41" t="s">
        <v>117</v>
      </c>
      <c r="AR6" s="42" t="s">
        <v>95</v>
      </c>
      <c r="AS6" s="43">
        <v>44270</v>
      </c>
      <c r="AT6" s="255" t="s">
        <v>71</v>
      </c>
      <c r="AU6" s="256" t="s">
        <v>91</v>
      </c>
      <c r="AV6" s="257" t="s">
        <v>72</v>
      </c>
      <c r="AW6" s="40" t="s">
        <v>113</v>
      </c>
      <c r="AX6" s="41" t="s">
        <v>117</v>
      </c>
      <c r="AY6" s="42" t="s">
        <v>95</v>
      </c>
      <c r="AZ6" s="43">
        <v>44270</v>
      </c>
      <c r="BA6" s="255" t="s">
        <v>71</v>
      </c>
      <c r="BB6" s="256" t="s">
        <v>91</v>
      </c>
      <c r="BC6" s="257" t="s">
        <v>72</v>
      </c>
      <c r="BD6" s="286"/>
      <c r="BE6" s="47"/>
      <c r="BF6" s="308"/>
      <c r="BG6" s="40" t="s">
        <v>113</v>
      </c>
      <c r="BH6" s="41" t="s">
        <v>117</v>
      </c>
      <c r="BI6" s="42" t="s">
        <v>95</v>
      </c>
      <c r="BJ6" s="43">
        <v>44270</v>
      </c>
      <c r="BK6" s="255" t="s">
        <v>71</v>
      </c>
      <c r="BL6" s="256" t="s">
        <v>91</v>
      </c>
      <c r="BM6" s="257" t="s">
        <v>72</v>
      </c>
      <c r="BN6" s="40" t="s">
        <v>113</v>
      </c>
      <c r="BO6" s="41" t="s">
        <v>117</v>
      </c>
      <c r="BP6" s="42" t="s">
        <v>95</v>
      </c>
      <c r="BQ6" s="43">
        <v>44270</v>
      </c>
      <c r="BR6" s="255" t="s">
        <v>71</v>
      </c>
      <c r="BS6" s="256" t="s">
        <v>91</v>
      </c>
      <c r="BT6" s="257" t="s">
        <v>72</v>
      </c>
      <c r="BU6" s="40" t="s">
        <v>113</v>
      </c>
      <c r="BV6" s="41" t="s">
        <v>117</v>
      </c>
      <c r="BW6" s="42" t="s">
        <v>95</v>
      </c>
      <c r="BX6" s="43">
        <v>44270</v>
      </c>
      <c r="BY6" s="255" t="s">
        <v>71</v>
      </c>
      <c r="BZ6" s="256" t="s">
        <v>91</v>
      </c>
      <c r="CA6" s="257" t="s">
        <v>72</v>
      </c>
      <c r="CB6" s="286"/>
      <c r="CC6" s="293"/>
      <c r="CD6" s="290"/>
      <c r="CE6" s="40" t="s">
        <v>113</v>
      </c>
      <c r="CF6" s="41" t="s">
        <v>117</v>
      </c>
      <c r="CG6" s="42" t="s">
        <v>95</v>
      </c>
      <c r="CH6" s="43">
        <v>44270</v>
      </c>
      <c r="CI6" s="255" t="s">
        <v>71</v>
      </c>
      <c r="CJ6" s="256" t="s">
        <v>91</v>
      </c>
      <c r="CK6" s="257" t="s">
        <v>72</v>
      </c>
      <c r="CL6" s="40" t="s">
        <v>113</v>
      </c>
      <c r="CM6" s="41" t="s">
        <v>117</v>
      </c>
      <c r="CN6" s="42" t="s">
        <v>95</v>
      </c>
      <c r="CO6" s="43">
        <v>44270</v>
      </c>
      <c r="CP6" s="255" t="s">
        <v>71</v>
      </c>
      <c r="CQ6" s="256" t="s">
        <v>91</v>
      </c>
      <c r="CR6" s="257" t="s">
        <v>72</v>
      </c>
      <c r="CS6" s="40" t="s">
        <v>113</v>
      </c>
      <c r="CT6" s="41" t="s">
        <v>117</v>
      </c>
      <c r="CU6" s="42" t="s">
        <v>95</v>
      </c>
      <c r="CV6" s="43">
        <v>44270</v>
      </c>
      <c r="CW6" s="255" t="s">
        <v>71</v>
      </c>
      <c r="CX6" s="256" t="s">
        <v>91</v>
      </c>
      <c r="CY6" s="257" t="s">
        <v>72</v>
      </c>
      <c r="CZ6" s="286"/>
      <c r="DA6" s="288"/>
      <c r="DB6" s="286"/>
      <c r="DC6" s="40" t="s">
        <v>113</v>
      </c>
      <c r="DD6" s="41" t="s">
        <v>117</v>
      </c>
      <c r="DE6" s="42" t="s">
        <v>95</v>
      </c>
      <c r="DF6" s="43">
        <v>44270</v>
      </c>
      <c r="DG6" s="255" t="s">
        <v>71</v>
      </c>
      <c r="DH6" s="256" t="s">
        <v>91</v>
      </c>
      <c r="DI6" s="257" t="s">
        <v>72</v>
      </c>
      <c r="DJ6" s="40" t="s">
        <v>113</v>
      </c>
      <c r="DK6" s="41" t="s">
        <v>117</v>
      </c>
      <c r="DL6" s="42" t="s">
        <v>95</v>
      </c>
      <c r="DM6" s="43">
        <v>44270</v>
      </c>
      <c r="DN6" s="255" t="s">
        <v>71</v>
      </c>
      <c r="DO6" s="256" t="s">
        <v>91</v>
      </c>
      <c r="DP6" s="257" t="s">
        <v>72</v>
      </c>
      <c r="DQ6" s="40" t="s">
        <v>113</v>
      </c>
      <c r="DR6" s="41" t="s">
        <v>117</v>
      </c>
      <c r="DS6" s="42" t="s">
        <v>95</v>
      </c>
      <c r="DT6" s="43">
        <v>44270</v>
      </c>
      <c r="DU6" s="255" t="s">
        <v>71</v>
      </c>
      <c r="DV6" s="256" t="s">
        <v>91</v>
      </c>
      <c r="DW6" s="257" t="s">
        <v>72</v>
      </c>
      <c r="DX6" s="35"/>
      <c r="DY6" s="48"/>
      <c r="DZ6" s="49" t="s">
        <v>104</v>
      </c>
      <c r="EA6" s="49" t="s">
        <v>105</v>
      </c>
      <c r="EB6" s="49" t="s">
        <v>106</v>
      </c>
      <c r="EC6" s="49" t="s">
        <v>104</v>
      </c>
      <c r="ED6" s="49" t="s">
        <v>105</v>
      </c>
      <c r="EE6" s="49" t="s">
        <v>106</v>
      </c>
    </row>
    <row r="7" spans="1:135" s="20" customFormat="1" x14ac:dyDescent="0.25">
      <c r="A7" s="50">
        <v>1</v>
      </c>
      <c r="B7" s="51" t="s">
        <v>66</v>
      </c>
      <c r="C7" s="50" t="s">
        <v>27</v>
      </c>
      <c r="D7" s="52">
        <v>449.61</v>
      </c>
      <c r="E7" s="273"/>
      <c r="F7" s="53">
        <v>457.92986394557823</v>
      </c>
      <c r="G7" s="54">
        <v>458.98</v>
      </c>
      <c r="H7" s="55">
        <f t="shared" ref="H7:H35" si="0">ROUND(AVERAGE(U7,AB7,AL7,AS7,AZ7,BJ7,BQ7,BX7,CH7,CO7,CV7,DF7,DM7,DT7),2)</f>
        <v>456.66</v>
      </c>
      <c r="I7" s="55">
        <v>1.7722222222222221</v>
      </c>
      <c r="J7" s="55">
        <f>H7*I7</f>
        <v>809.303</v>
      </c>
      <c r="K7" s="55">
        <f>G7*I7</f>
        <v>813.41455555555558</v>
      </c>
      <c r="L7" s="55">
        <f>F7*I7</f>
        <v>811.55348110355249</v>
      </c>
      <c r="M7" s="55">
        <f>D7*I7</f>
        <v>796.80883333333327</v>
      </c>
      <c r="N7" s="56">
        <f>H7/G7</f>
        <v>0.99494531352128635</v>
      </c>
      <c r="O7" s="56">
        <f t="shared" ref="O7:O35" si="1">H7/F7</f>
        <v>0.99722694664497979</v>
      </c>
      <c r="P7" s="276"/>
      <c r="Q7" s="57">
        <f t="shared" ref="Q7:Q35" si="2">H7/D7</f>
        <v>1.015680256222059</v>
      </c>
      <c r="R7" s="58">
        <v>415</v>
      </c>
      <c r="S7" s="59">
        <v>418.75</v>
      </c>
      <c r="T7" s="60">
        <v>418.75</v>
      </c>
      <c r="U7" s="237">
        <v>418.75</v>
      </c>
      <c r="V7" s="61">
        <f>U7/T7</f>
        <v>1</v>
      </c>
      <c r="W7" s="61">
        <f>U7/S7</f>
        <v>1</v>
      </c>
      <c r="X7" s="62">
        <f>U7/R7</f>
        <v>1.0090361445783131</v>
      </c>
      <c r="Y7" s="63">
        <v>412.25</v>
      </c>
      <c r="Z7" s="64">
        <v>412.25</v>
      </c>
      <c r="AA7" s="65">
        <v>414.75</v>
      </c>
      <c r="AB7" s="250">
        <v>422.25</v>
      </c>
      <c r="AC7" s="66">
        <f>AB7/AA7</f>
        <v>1.0180831826401446</v>
      </c>
      <c r="AD7" s="67">
        <f t="shared" ref="AD7:AD23" si="3">AB7/Z7</f>
        <v>1.0242571255306245</v>
      </c>
      <c r="AE7" s="68">
        <f t="shared" ref="AE7:AE23" si="4">AB7/Y7</f>
        <v>1.0242571255306245</v>
      </c>
      <c r="AF7" s="50">
        <v>1</v>
      </c>
      <c r="AG7" s="51" t="s">
        <v>66</v>
      </c>
      <c r="AH7" s="50" t="s">
        <v>27</v>
      </c>
      <c r="AI7" s="69">
        <v>417.5</v>
      </c>
      <c r="AJ7" s="70">
        <v>442.4</v>
      </c>
      <c r="AK7" s="71">
        <v>439.4</v>
      </c>
      <c r="AL7" s="231">
        <v>439.4</v>
      </c>
      <c r="AM7" s="72">
        <f t="shared" ref="AM7:AM23" si="5">AL7/AK7</f>
        <v>1</v>
      </c>
      <c r="AN7" s="73">
        <f t="shared" ref="AN7:AN23" si="6">AL7/AJ7</f>
        <v>0.99321880650994576</v>
      </c>
      <c r="AO7" s="74">
        <f t="shared" ref="AO7:AO23" si="7">AL7/AI7</f>
        <v>1.0524550898203593</v>
      </c>
      <c r="AP7" s="75">
        <v>450.89833333333337</v>
      </c>
      <c r="AQ7" s="76">
        <v>407.91285714285709</v>
      </c>
      <c r="AR7" s="77">
        <v>410.77</v>
      </c>
      <c r="AS7" s="231">
        <v>412.19857142857137</v>
      </c>
      <c r="AT7" s="78">
        <f t="shared" ref="AT7:AT35" si="8">AS7/AR7</f>
        <v>1.0034777890999134</v>
      </c>
      <c r="AU7" s="79">
        <f t="shared" ref="AU7:AU35" si="9">AS7/AQ7</f>
        <v>1.0105064457044397</v>
      </c>
      <c r="AV7" s="80">
        <f t="shared" ref="AV7:AV35" si="10">AS7/AP7</f>
        <v>0.91417186748358947</v>
      </c>
      <c r="AW7" s="81">
        <v>353.33</v>
      </c>
      <c r="AX7" s="76">
        <v>353.33333333333331</v>
      </c>
      <c r="AY7" s="77">
        <v>356.66666666666663</v>
      </c>
      <c r="AZ7" s="235">
        <v>356.66666666666663</v>
      </c>
      <c r="BA7" s="82">
        <f t="shared" ref="BA7:BA23" si="11">AZ7/AY7</f>
        <v>1</v>
      </c>
      <c r="BB7" s="83">
        <f t="shared" ref="BB7:BB23" si="12">AZ7/AX7</f>
        <v>1.0094339622641508</v>
      </c>
      <c r="BC7" s="84">
        <f t="shared" ref="BC7:BC23" si="13">AZ7/AW7</f>
        <v>1.0094434853158991</v>
      </c>
      <c r="BD7" s="50">
        <v>1</v>
      </c>
      <c r="BE7" s="51" t="s">
        <v>66</v>
      </c>
      <c r="BF7" s="50" t="s">
        <v>27</v>
      </c>
      <c r="BG7" s="75">
        <v>476</v>
      </c>
      <c r="BH7" s="76">
        <v>540.79999999999995</v>
      </c>
      <c r="BI7" s="77">
        <v>540.79999999999995</v>
      </c>
      <c r="BJ7" s="241">
        <v>536.79999999999995</v>
      </c>
      <c r="BK7" s="85">
        <f>BJ7/BI7</f>
        <v>0.99260355029585801</v>
      </c>
      <c r="BL7" s="86">
        <f>BJ7/BH7</f>
        <v>0.99260355029585801</v>
      </c>
      <c r="BM7" s="87">
        <f>BJ7/BG7</f>
        <v>1.1277310924369748</v>
      </c>
      <c r="BN7" s="88">
        <v>552.33000000000004</v>
      </c>
      <c r="BO7" s="89">
        <v>552.33249999999998</v>
      </c>
      <c r="BP7" s="90">
        <v>552.33249999999998</v>
      </c>
      <c r="BQ7" s="91">
        <v>552.33249999999998</v>
      </c>
      <c r="BR7" s="92">
        <f t="shared" ref="BR7:BR35" si="14">BQ7/BP7</f>
        <v>1</v>
      </c>
      <c r="BS7" s="93">
        <f t="shared" ref="BS7:BS35" si="15">BQ7/BO7</f>
        <v>1</v>
      </c>
      <c r="BT7" s="62">
        <f t="shared" ref="BT7:BT35" si="16">BQ7/BN7</f>
        <v>1.0000045262795791</v>
      </c>
      <c r="BU7" s="75">
        <v>557.14285714285711</v>
      </c>
      <c r="BV7" s="76">
        <v>592.42857142857144</v>
      </c>
      <c r="BW7" s="77">
        <v>592.42857142857144</v>
      </c>
      <c r="BX7" s="241">
        <v>592.42857142857144</v>
      </c>
      <c r="BY7" s="94">
        <f t="shared" ref="BY7" si="17">BX7/BW7</f>
        <v>1</v>
      </c>
      <c r="BZ7" s="94">
        <f t="shared" ref="BZ7" si="18">BX7/BV7</f>
        <v>1</v>
      </c>
      <c r="CA7" s="95">
        <f t="shared" ref="CA7" si="19">BX7/BU7</f>
        <v>1.0633333333333335</v>
      </c>
      <c r="CB7" s="50">
        <v>1</v>
      </c>
      <c r="CC7" s="51" t="s">
        <v>66</v>
      </c>
      <c r="CD7" s="50" t="s">
        <v>27</v>
      </c>
      <c r="CE7" s="96">
        <v>344.5</v>
      </c>
      <c r="CF7" s="89">
        <v>354.5</v>
      </c>
      <c r="CG7" s="90">
        <v>354.5</v>
      </c>
      <c r="CH7" s="91">
        <v>354.5</v>
      </c>
      <c r="CI7" s="97">
        <f t="shared" ref="CI7:CI22" si="20">CH7/CG7</f>
        <v>1</v>
      </c>
      <c r="CJ7" s="86">
        <f t="shared" ref="CJ7:CJ22" si="21">CH7/CF7</f>
        <v>1</v>
      </c>
      <c r="CK7" s="87">
        <f t="shared" ref="CK7:CK22" si="22">CH7/CE7</f>
        <v>1.0290275761973875</v>
      </c>
      <c r="CL7" s="88">
        <v>587.5</v>
      </c>
      <c r="CM7" s="89">
        <v>587.5</v>
      </c>
      <c r="CN7" s="90">
        <v>587.5</v>
      </c>
      <c r="CO7" s="91">
        <v>587.5</v>
      </c>
      <c r="CP7" s="85">
        <f>CO7/CN7</f>
        <v>1</v>
      </c>
      <c r="CQ7" s="86">
        <f>CO7/CM7</f>
        <v>1</v>
      </c>
      <c r="CR7" s="87">
        <f>CO7/CL7</f>
        <v>1</v>
      </c>
      <c r="CS7" s="98">
        <v>404.72500000000002</v>
      </c>
      <c r="CT7" s="99">
        <v>404.72500000000002</v>
      </c>
      <c r="CU7" s="100">
        <v>412.22500000000002</v>
      </c>
      <c r="CV7" s="244">
        <v>412.22500000000002</v>
      </c>
      <c r="CW7" s="66">
        <f t="shared" ref="CW7:CW24" si="23">CV7/CU7</f>
        <v>1</v>
      </c>
      <c r="CX7" s="101">
        <f t="shared" ref="CX7:CX24" si="24">CV7/CT7</f>
        <v>1.0185311013651244</v>
      </c>
      <c r="CY7" s="68">
        <f t="shared" ref="CY7:CY24" si="25">CV7/CS7</f>
        <v>1.0185311013651244</v>
      </c>
      <c r="CZ7" s="50">
        <v>1</v>
      </c>
      <c r="DA7" s="51" t="s">
        <v>66</v>
      </c>
      <c r="DB7" s="50" t="s">
        <v>27</v>
      </c>
      <c r="DC7" s="75">
        <v>300</v>
      </c>
      <c r="DD7" s="102">
        <v>300</v>
      </c>
      <c r="DE7" s="77">
        <v>300</v>
      </c>
      <c r="DF7" s="235">
        <v>300</v>
      </c>
      <c r="DG7" s="85">
        <f t="shared" ref="DG7:DG24" si="26">DF7/DE7</f>
        <v>1</v>
      </c>
      <c r="DH7" s="103">
        <f t="shared" ref="DH7:DH24" si="27">DF7/DD7</f>
        <v>1</v>
      </c>
      <c r="DI7" s="87">
        <f t="shared" ref="DI7:DI24" si="28">DF7/DC7</f>
        <v>1</v>
      </c>
      <c r="DJ7" s="75">
        <v>524.79999999999995</v>
      </c>
      <c r="DK7" s="76">
        <v>548.49749999999995</v>
      </c>
      <c r="DL7" s="77">
        <v>550</v>
      </c>
      <c r="DM7" s="235">
        <v>512.62249999999995</v>
      </c>
      <c r="DN7" s="85">
        <f t="shared" ref="DN7:DN35" si="29">DM7/DL7</f>
        <v>0.93204090909090898</v>
      </c>
      <c r="DO7" s="104">
        <f t="shared" ref="DO7:DO35" si="30">DM7/DK7</f>
        <v>0.9345940501096176</v>
      </c>
      <c r="DP7" s="87">
        <f t="shared" ref="DP7:DP35" si="31">DM7/DJ7</f>
        <v>0.97679592225609757</v>
      </c>
      <c r="DQ7" s="105">
        <v>498.52941176470586</v>
      </c>
      <c r="DR7" s="106">
        <v>495.58833333333331</v>
      </c>
      <c r="DS7" s="90">
        <v>495.58833333333331</v>
      </c>
      <c r="DT7" s="248">
        <v>495.58833333333331</v>
      </c>
      <c r="DU7" s="107">
        <f t="shared" ref="DU7:DU24" si="32">DT7/DS7</f>
        <v>1</v>
      </c>
      <c r="DV7" s="94">
        <f t="shared" ref="DV7:DV24" si="33">DT7/DR7</f>
        <v>1</v>
      </c>
      <c r="DW7" s="108">
        <f t="shared" ref="DW7:DW24" si="34">DT7/DQ7</f>
        <v>0.99410049164208458</v>
      </c>
      <c r="DX7" s="109"/>
      <c r="DY7" s="110" t="s">
        <v>66</v>
      </c>
      <c r="DZ7" s="111">
        <f>N7-100%</f>
        <v>-5.0546864787136547E-3</v>
      </c>
      <c r="EA7" s="112">
        <f t="shared" ref="EA7:EA35" si="35">O7-100%</f>
        <v>-2.7730533550202052E-3</v>
      </c>
      <c r="EB7" s="113">
        <f t="shared" ref="EB7:EB35" si="36">Q7-100%</f>
        <v>1.5680256222059041E-2</v>
      </c>
      <c r="EC7" s="114">
        <f t="shared" ref="EC7:EC35" si="37">H7-G7</f>
        <v>-2.3199999999999932</v>
      </c>
      <c r="ED7" s="115">
        <f t="shared" ref="ED7:ED35" si="38">H7-F7</f>
        <v>-1.2698639455782086</v>
      </c>
      <c r="EE7" s="116">
        <f t="shared" ref="EE7:EE35" si="39">H7-D7</f>
        <v>7.0500000000000114</v>
      </c>
    </row>
    <row r="8" spans="1:135" s="21" customFormat="1" x14ac:dyDescent="0.25">
      <c r="A8" s="117">
        <v>2</v>
      </c>
      <c r="B8" s="118" t="s">
        <v>73</v>
      </c>
      <c r="C8" s="117" t="s">
        <v>27</v>
      </c>
      <c r="D8" s="119">
        <v>353.22</v>
      </c>
      <c r="E8" s="274"/>
      <c r="F8" s="120">
        <v>353.1820402494331</v>
      </c>
      <c r="G8" s="121">
        <v>358.88</v>
      </c>
      <c r="H8" s="55">
        <f t="shared" si="0"/>
        <v>357.39</v>
      </c>
      <c r="I8" s="55">
        <v>0.80277777777777792</v>
      </c>
      <c r="J8" s="55">
        <f t="shared" ref="J8:J35" si="40">H8*I8</f>
        <v>286.90475000000004</v>
      </c>
      <c r="K8" s="55">
        <f t="shared" ref="K8:K35" si="41">G8*I8</f>
        <v>288.10088888888896</v>
      </c>
      <c r="L8" s="55">
        <f t="shared" ref="L8:L35" si="42">F8*I8</f>
        <v>283.52669342246162</v>
      </c>
      <c r="M8" s="55">
        <f t="shared" ref="M8:M35" si="43">D8*I8</f>
        <v>283.55716666666672</v>
      </c>
      <c r="N8" s="92">
        <f t="shared" ref="N8:O35" si="44">H8/G8</f>
        <v>0.99584819438252337</v>
      </c>
      <c r="O8" s="92">
        <f t="shared" si="1"/>
        <v>1.0119144216608382</v>
      </c>
      <c r="P8" s="277"/>
      <c r="Q8" s="95">
        <f t="shared" si="2"/>
        <v>1.0118056735179208</v>
      </c>
      <c r="R8" s="96">
        <v>375.86250000000001</v>
      </c>
      <c r="S8" s="122">
        <v>365.09</v>
      </c>
      <c r="T8" s="123">
        <v>365.09</v>
      </c>
      <c r="U8" s="124">
        <v>365.09</v>
      </c>
      <c r="V8" s="125">
        <f t="shared" ref="V8:V35" si="45">U8/T8</f>
        <v>1</v>
      </c>
      <c r="W8" s="125">
        <f t="shared" ref="W8:W35" si="46">U8/S8</f>
        <v>1</v>
      </c>
      <c r="X8" s="95">
        <f t="shared" ref="X8:X35" si="47">U8/R8</f>
        <v>0.97133925305131519</v>
      </c>
      <c r="Y8" s="126">
        <v>293</v>
      </c>
      <c r="Z8" s="127">
        <v>310.39999999999998</v>
      </c>
      <c r="AA8" s="128">
        <v>323.39999999999998</v>
      </c>
      <c r="AB8" s="251">
        <v>323.39999999999998</v>
      </c>
      <c r="AC8" s="125">
        <f t="shared" ref="AC8:AC35" si="48">AB8/AA8</f>
        <v>1</v>
      </c>
      <c r="AD8" s="125">
        <f t="shared" si="3"/>
        <v>1.0418814432989691</v>
      </c>
      <c r="AE8" s="129">
        <f t="shared" si="4"/>
        <v>1.103754266211604</v>
      </c>
      <c r="AF8" s="117">
        <v>2</v>
      </c>
      <c r="AG8" s="118" t="s">
        <v>73</v>
      </c>
      <c r="AH8" s="117" t="s">
        <v>27</v>
      </c>
      <c r="AI8" s="130">
        <v>338.5</v>
      </c>
      <c r="AJ8" s="131">
        <v>324.66666666666669</v>
      </c>
      <c r="AK8" s="132">
        <v>330</v>
      </c>
      <c r="AL8" s="232">
        <v>330</v>
      </c>
      <c r="AM8" s="133">
        <f t="shared" si="5"/>
        <v>1</v>
      </c>
      <c r="AN8" s="78">
        <f t="shared" si="6"/>
        <v>1.0164271047227926</v>
      </c>
      <c r="AO8" s="134">
        <f t="shared" si="7"/>
        <v>0.97488921713441656</v>
      </c>
      <c r="AP8" s="130">
        <v>278.48</v>
      </c>
      <c r="AQ8" s="131">
        <v>264.46714285714285</v>
      </c>
      <c r="AR8" s="77">
        <v>278.48</v>
      </c>
      <c r="AS8" s="232">
        <v>278.48</v>
      </c>
      <c r="AT8" s="78">
        <f t="shared" si="8"/>
        <v>1</v>
      </c>
      <c r="AU8" s="78">
        <f t="shared" si="9"/>
        <v>1.0529852479649107</v>
      </c>
      <c r="AV8" s="134">
        <f t="shared" si="10"/>
        <v>1</v>
      </c>
      <c r="AW8" s="135">
        <v>247.5</v>
      </c>
      <c r="AX8" s="131">
        <v>252.5</v>
      </c>
      <c r="AY8" s="132">
        <v>252.5</v>
      </c>
      <c r="AZ8" s="233">
        <v>252.5</v>
      </c>
      <c r="BA8" s="133">
        <f t="shared" si="11"/>
        <v>1</v>
      </c>
      <c r="BB8" s="78">
        <f t="shared" si="12"/>
        <v>1</v>
      </c>
      <c r="BC8" s="134">
        <f t="shared" si="13"/>
        <v>1.0202020202020201</v>
      </c>
      <c r="BD8" s="117">
        <v>2</v>
      </c>
      <c r="BE8" s="118" t="s">
        <v>73</v>
      </c>
      <c r="BF8" s="117" t="s">
        <v>27</v>
      </c>
      <c r="BG8" s="130">
        <v>434.75</v>
      </c>
      <c r="BH8" s="131">
        <v>430.88900000000001</v>
      </c>
      <c r="BI8" s="132">
        <v>430.88900000000001</v>
      </c>
      <c r="BJ8" s="232">
        <v>428.88900000000001</v>
      </c>
      <c r="BK8" s="125">
        <f t="shared" ref="BK8:BK35" si="49">BJ8/BI8</f>
        <v>0.99535843337843388</v>
      </c>
      <c r="BL8" s="92">
        <f t="shared" ref="BL8:BL35" si="50">BJ8/BH8</f>
        <v>0.99535843337843388</v>
      </c>
      <c r="BM8" s="95">
        <f t="shared" ref="BM8:BM35" si="51">BJ8/BG8</f>
        <v>0.98651868890166761</v>
      </c>
      <c r="BN8" s="96">
        <v>341.8</v>
      </c>
      <c r="BO8" s="136">
        <v>341.8</v>
      </c>
      <c r="BP8" s="123">
        <v>341.8</v>
      </c>
      <c r="BQ8" s="124">
        <v>341.8</v>
      </c>
      <c r="BR8" s="92">
        <f t="shared" si="14"/>
        <v>1</v>
      </c>
      <c r="BS8" s="92">
        <f t="shared" si="15"/>
        <v>1</v>
      </c>
      <c r="BT8" s="95">
        <f t="shared" si="16"/>
        <v>1</v>
      </c>
      <c r="BU8" s="130">
        <v>483</v>
      </c>
      <c r="BV8" s="131">
        <v>492.14285714285711</v>
      </c>
      <c r="BW8" s="132">
        <v>486.42857142857139</v>
      </c>
      <c r="BX8" s="232">
        <v>486.42857142857139</v>
      </c>
      <c r="BY8" s="92">
        <f t="shared" ref="BY8:BY35" si="52">BX8/BW8</f>
        <v>1</v>
      </c>
      <c r="BZ8" s="92">
        <f t="shared" ref="BZ8:BZ35" si="53">BX8/BV8</f>
        <v>0.98838896952104494</v>
      </c>
      <c r="CA8" s="95">
        <f t="shared" ref="CA8:CA35" si="54">BX8/BU8</f>
        <v>1.0070984915705412</v>
      </c>
      <c r="CB8" s="117">
        <v>2</v>
      </c>
      <c r="CC8" s="118" t="s">
        <v>73</v>
      </c>
      <c r="CD8" s="117" t="s">
        <v>27</v>
      </c>
      <c r="CE8" s="96">
        <v>279.33333333333331</v>
      </c>
      <c r="CF8" s="136">
        <v>279.33333333333331</v>
      </c>
      <c r="CG8" s="123">
        <v>279.33333333333331</v>
      </c>
      <c r="CH8" s="124">
        <v>276.33333333333331</v>
      </c>
      <c r="CI8" s="137">
        <f t="shared" si="20"/>
        <v>0.98926014319809075</v>
      </c>
      <c r="CJ8" s="92">
        <f t="shared" si="21"/>
        <v>0.98926014319809075</v>
      </c>
      <c r="CK8" s="95">
        <f t="shared" si="22"/>
        <v>0.98926014319809075</v>
      </c>
      <c r="CL8" s="96">
        <v>446.66666666666669</v>
      </c>
      <c r="CM8" s="136">
        <v>446.66750000000002</v>
      </c>
      <c r="CN8" s="123">
        <v>446.66750000000002</v>
      </c>
      <c r="CO8" s="124">
        <v>446.66750000000002</v>
      </c>
      <c r="CP8" s="125">
        <f t="shared" ref="CP8:CP35" si="55">CO8/CN8</f>
        <v>1</v>
      </c>
      <c r="CQ8" s="92">
        <f t="shared" ref="CQ8:CQ35" si="56">CO8/CM8</f>
        <v>1</v>
      </c>
      <c r="CR8" s="95">
        <f t="shared" ref="CR8:CR35" si="57">CO8/CL8</f>
        <v>1.0000018656716418</v>
      </c>
      <c r="CS8" s="138">
        <v>316.96666666666664</v>
      </c>
      <c r="CT8" s="139">
        <v>305.3</v>
      </c>
      <c r="CU8" s="140">
        <v>311.96666666666664</v>
      </c>
      <c r="CV8" s="245">
        <v>311.96666666666664</v>
      </c>
      <c r="CW8" s="125">
        <f t="shared" si="23"/>
        <v>1</v>
      </c>
      <c r="CX8" s="125">
        <f t="shared" si="24"/>
        <v>1.0218364450267494</v>
      </c>
      <c r="CY8" s="129">
        <f t="shared" si="25"/>
        <v>0.98422547060679355</v>
      </c>
      <c r="CZ8" s="117">
        <v>2</v>
      </c>
      <c r="DA8" s="118" t="s">
        <v>73</v>
      </c>
      <c r="DB8" s="117" t="s">
        <v>27</v>
      </c>
      <c r="DC8" s="130">
        <v>279.66333333333336</v>
      </c>
      <c r="DD8" s="142">
        <v>279.66333333333336</v>
      </c>
      <c r="DE8" s="132">
        <v>293.6633333333333</v>
      </c>
      <c r="DF8" s="233">
        <v>293.6633333333333</v>
      </c>
      <c r="DG8" s="125">
        <f t="shared" si="26"/>
        <v>1</v>
      </c>
      <c r="DH8" s="125">
        <f t="shared" si="27"/>
        <v>1.0500601914206364</v>
      </c>
      <c r="DI8" s="95">
        <f t="shared" si="28"/>
        <v>1.0500601914206364</v>
      </c>
      <c r="DJ8" s="130">
        <v>387.68</v>
      </c>
      <c r="DK8" s="131">
        <v>405.86428571428564</v>
      </c>
      <c r="DL8" s="132">
        <v>438.37374999999997</v>
      </c>
      <c r="DM8" s="233">
        <v>422.42714285714283</v>
      </c>
      <c r="DN8" s="125">
        <f t="shared" si="29"/>
        <v>0.96362326178778468</v>
      </c>
      <c r="DO8" s="78">
        <f t="shared" si="30"/>
        <v>1.0408088558807485</v>
      </c>
      <c r="DP8" s="95">
        <f t="shared" si="31"/>
        <v>1.0896284122398443</v>
      </c>
      <c r="DQ8" s="105">
        <v>441.94117647058823</v>
      </c>
      <c r="DR8" s="106">
        <v>445.76444444444445</v>
      </c>
      <c r="DS8" s="90">
        <v>445.76444444444445</v>
      </c>
      <c r="DT8" s="248">
        <v>445.76444444444445</v>
      </c>
      <c r="DU8" s="92">
        <f t="shared" si="32"/>
        <v>1</v>
      </c>
      <c r="DV8" s="92">
        <f t="shared" si="33"/>
        <v>1</v>
      </c>
      <c r="DW8" s="95">
        <f t="shared" si="34"/>
        <v>1.0086510788706982</v>
      </c>
      <c r="DX8" s="143"/>
      <c r="DY8" s="144" t="s">
        <v>73</v>
      </c>
      <c r="DZ8" s="111">
        <f t="shared" ref="DZ8:DZ35" si="58">N8-100%</f>
        <v>-4.1518056174766338E-3</v>
      </c>
      <c r="EA8" s="112">
        <f t="shared" si="35"/>
        <v>1.1914421660838226E-2</v>
      </c>
      <c r="EB8" s="113">
        <f t="shared" si="36"/>
        <v>1.1805673517920834E-2</v>
      </c>
      <c r="EC8" s="114">
        <f t="shared" si="37"/>
        <v>-1.4900000000000091</v>
      </c>
      <c r="ED8" s="115">
        <f t="shared" si="38"/>
        <v>4.2079597505668858</v>
      </c>
      <c r="EE8" s="116">
        <f t="shared" si="39"/>
        <v>4.1699999999999591</v>
      </c>
    </row>
    <row r="9" spans="1:135" s="21" customFormat="1" x14ac:dyDescent="0.25">
      <c r="A9" s="145">
        <v>3</v>
      </c>
      <c r="B9" s="118" t="s">
        <v>111</v>
      </c>
      <c r="C9" s="117" t="s">
        <v>27</v>
      </c>
      <c r="D9" s="119"/>
      <c r="E9" s="274"/>
      <c r="F9" s="120">
        <v>432.35714285714283</v>
      </c>
      <c r="G9" s="121">
        <v>434.02</v>
      </c>
      <c r="H9" s="55">
        <f t="shared" si="0"/>
        <v>434.02</v>
      </c>
      <c r="I9" s="55"/>
      <c r="J9" s="55"/>
      <c r="K9" s="55"/>
      <c r="L9" s="55"/>
      <c r="M9" s="55"/>
      <c r="N9" s="92">
        <f t="shared" si="44"/>
        <v>1</v>
      </c>
      <c r="O9" s="92">
        <f t="shared" si="1"/>
        <v>1.0038460267635883</v>
      </c>
      <c r="P9" s="277"/>
      <c r="Q9" s="95"/>
      <c r="R9" s="96"/>
      <c r="S9" s="122">
        <v>574.5</v>
      </c>
      <c r="T9" s="123">
        <v>574.5</v>
      </c>
      <c r="U9" s="124">
        <v>574.5</v>
      </c>
      <c r="V9" s="125">
        <f t="shared" si="45"/>
        <v>1</v>
      </c>
      <c r="W9" s="125">
        <f t="shared" si="46"/>
        <v>1</v>
      </c>
      <c r="X9" s="95"/>
      <c r="Y9" s="126"/>
      <c r="Z9" s="127">
        <v>425</v>
      </c>
      <c r="AA9" s="128">
        <v>436.66750000000002</v>
      </c>
      <c r="AB9" s="251">
        <v>436.66750000000002</v>
      </c>
      <c r="AC9" s="125">
        <f t="shared" si="48"/>
        <v>1</v>
      </c>
      <c r="AD9" s="125">
        <f t="shared" si="3"/>
        <v>1.0274529411764706</v>
      </c>
      <c r="AE9" s="129"/>
      <c r="AF9" s="145">
        <v>3</v>
      </c>
      <c r="AG9" s="118" t="s">
        <v>111</v>
      </c>
      <c r="AH9" s="117" t="s">
        <v>27</v>
      </c>
      <c r="AI9" s="130"/>
      <c r="AJ9" s="131">
        <v>390</v>
      </c>
      <c r="AK9" s="132">
        <v>390</v>
      </c>
      <c r="AL9" s="232">
        <v>390</v>
      </c>
      <c r="AM9" s="133">
        <f t="shared" si="5"/>
        <v>1</v>
      </c>
      <c r="AN9" s="78">
        <f t="shared" si="6"/>
        <v>1</v>
      </c>
      <c r="AO9" s="134"/>
      <c r="AP9" s="130"/>
      <c r="AQ9" s="131" t="s">
        <v>114</v>
      </c>
      <c r="AR9" s="77" t="s">
        <v>114</v>
      </c>
      <c r="AS9" s="232" t="s">
        <v>114</v>
      </c>
      <c r="AT9" s="78"/>
      <c r="AU9" s="78"/>
      <c r="AV9" s="134"/>
      <c r="AW9" s="135"/>
      <c r="AX9" s="131">
        <v>415</v>
      </c>
      <c r="AY9" s="132">
        <v>415</v>
      </c>
      <c r="AZ9" s="233">
        <v>415</v>
      </c>
      <c r="BA9" s="133">
        <f t="shared" si="11"/>
        <v>1</v>
      </c>
      <c r="BB9" s="78">
        <f t="shared" si="12"/>
        <v>1</v>
      </c>
      <c r="BC9" s="134"/>
      <c r="BD9" s="145">
        <v>3</v>
      </c>
      <c r="BE9" s="118" t="s">
        <v>111</v>
      </c>
      <c r="BF9" s="117" t="s">
        <v>27</v>
      </c>
      <c r="BG9" s="130"/>
      <c r="BH9" s="131" t="s">
        <v>114</v>
      </c>
      <c r="BI9" s="132" t="s">
        <v>114</v>
      </c>
      <c r="BJ9" s="232" t="s">
        <v>114</v>
      </c>
      <c r="BK9" s="125"/>
      <c r="BL9" s="92"/>
      <c r="BM9" s="95"/>
      <c r="BN9" s="96"/>
      <c r="BO9" s="136" t="s">
        <v>114</v>
      </c>
      <c r="BP9" s="123" t="s">
        <v>114</v>
      </c>
      <c r="BQ9" s="124" t="s">
        <v>114</v>
      </c>
      <c r="BR9" s="92"/>
      <c r="BS9" s="92"/>
      <c r="BT9" s="95"/>
      <c r="BU9" s="130"/>
      <c r="BV9" s="131" t="s">
        <v>114</v>
      </c>
      <c r="BW9" s="132" t="s">
        <v>114</v>
      </c>
      <c r="BX9" s="232" t="s">
        <v>114</v>
      </c>
      <c r="BY9" s="92"/>
      <c r="BZ9" s="92"/>
      <c r="CA9" s="95"/>
      <c r="CB9" s="145">
        <v>3</v>
      </c>
      <c r="CC9" s="118" t="s">
        <v>111</v>
      </c>
      <c r="CD9" s="117" t="s">
        <v>27</v>
      </c>
      <c r="CE9" s="96"/>
      <c r="CF9" s="136">
        <v>432</v>
      </c>
      <c r="CG9" s="123">
        <v>432</v>
      </c>
      <c r="CH9" s="124">
        <v>432</v>
      </c>
      <c r="CI9" s="137">
        <f t="shared" si="20"/>
        <v>1</v>
      </c>
      <c r="CJ9" s="92">
        <f t="shared" si="21"/>
        <v>1</v>
      </c>
      <c r="CK9" s="95"/>
      <c r="CL9" s="96"/>
      <c r="CM9" s="136" t="s">
        <v>114</v>
      </c>
      <c r="CN9" s="123" t="s">
        <v>114</v>
      </c>
      <c r="CO9" s="124" t="s">
        <v>114</v>
      </c>
      <c r="CP9" s="125"/>
      <c r="CQ9" s="92"/>
      <c r="CR9" s="95"/>
      <c r="CS9" s="138"/>
      <c r="CT9" s="139">
        <v>400</v>
      </c>
      <c r="CU9" s="140">
        <v>400</v>
      </c>
      <c r="CV9" s="245">
        <v>400</v>
      </c>
      <c r="CW9" s="125">
        <f t="shared" si="23"/>
        <v>1</v>
      </c>
      <c r="CX9" s="125">
        <f t="shared" si="24"/>
        <v>1</v>
      </c>
      <c r="CY9" s="129"/>
      <c r="CZ9" s="145">
        <v>3</v>
      </c>
      <c r="DA9" s="118" t="s">
        <v>111</v>
      </c>
      <c r="DB9" s="117" t="s">
        <v>27</v>
      </c>
      <c r="DC9" s="130"/>
      <c r="DD9" s="142">
        <v>390</v>
      </c>
      <c r="DE9" s="132">
        <v>390</v>
      </c>
      <c r="DF9" s="233">
        <v>390</v>
      </c>
      <c r="DG9" s="125">
        <f t="shared" si="26"/>
        <v>1</v>
      </c>
      <c r="DH9" s="125">
        <f t="shared" si="27"/>
        <v>1</v>
      </c>
      <c r="DI9" s="95"/>
      <c r="DJ9" s="130"/>
      <c r="DK9" s="131" t="s">
        <v>114</v>
      </c>
      <c r="DL9" s="132" t="s">
        <v>114</v>
      </c>
      <c r="DM9" s="233" t="s">
        <v>114</v>
      </c>
      <c r="DN9" s="125"/>
      <c r="DO9" s="78"/>
      <c r="DP9" s="95"/>
      <c r="DQ9" s="105"/>
      <c r="DR9" s="106" t="s">
        <v>114</v>
      </c>
      <c r="DS9" s="90" t="s">
        <v>114</v>
      </c>
      <c r="DT9" s="248" t="s">
        <v>114</v>
      </c>
      <c r="DU9" s="92"/>
      <c r="DV9" s="92"/>
      <c r="DW9" s="95"/>
      <c r="DX9" s="143"/>
      <c r="DY9" s="144" t="s">
        <v>111</v>
      </c>
      <c r="DZ9" s="111">
        <f t="shared" ref="DZ9" si="59">N9-100%</f>
        <v>0</v>
      </c>
      <c r="EA9" s="112">
        <f t="shared" ref="EA9" si="60">O9-100%</f>
        <v>3.8460267635882506E-3</v>
      </c>
      <c r="EB9" s="113">
        <f t="shared" ref="EB9" si="61">Q9-100%</f>
        <v>-1</v>
      </c>
      <c r="EC9" s="114">
        <f t="shared" ref="EC9" si="62">H9-G9</f>
        <v>0</v>
      </c>
      <c r="ED9" s="115">
        <f t="shared" ref="ED9" si="63">H9-F9</f>
        <v>1.662857142857149</v>
      </c>
      <c r="EE9" s="116">
        <f t="shared" ref="EE9" si="64">H9-D9</f>
        <v>434.02</v>
      </c>
    </row>
    <row r="10" spans="1:135" s="20" customFormat="1" x14ac:dyDescent="0.25">
      <c r="A10" s="145">
        <v>4</v>
      </c>
      <c r="B10" s="146" t="s">
        <v>64</v>
      </c>
      <c r="C10" s="145" t="s">
        <v>27</v>
      </c>
      <c r="D10" s="119">
        <v>195.36</v>
      </c>
      <c r="E10" s="274"/>
      <c r="F10" s="120">
        <v>198.30121098742526</v>
      </c>
      <c r="G10" s="121">
        <v>202.33</v>
      </c>
      <c r="H10" s="55">
        <f t="shared" si="0"/>
        <v>203.65</v>
      </c>
      <c r="I10" s="55">
        <v>2.6999999999999997</v>
      </c>
      <c r="J10" s="55">
        <f t="shared" si="40"/>
        <v>549.8549999999999</v>
      </c>
      <c r="K10" s="55">
        <f t="shared" si="41"/>
        <v>546.29099999999994</v>
      </c>
      <c r="L10" s="55">
        <f t="shared" si="42"/>
        <v>535.41326966604811</v>
      </c>
      <c r="M10" s="55">
        <f t="shared" si="43"/>
        <v>527.47199999999998</v>
      </c>
      <c r="N10" s="92">
        <f t="shared" si="44"/>
        <v>1.0065239954529728</v>
      </c>
      <c r="O10" s="92">
        <f t="shared" si="1"/>
        <v>1.0269730526906058</v>
      </c>
      <c r="P10" s="277"/>
      <c r="Q10" s="271">
        <f t="shared" si="2"/>
        <v>1.0424344799344798</v>
      </c>
      <c r="R10" s="96">
        <v>206.13299999999998</v>
      </c>
      <c r="S10" s="122">
        <v>205.08363636363637</v>
      </c>
      <c r="T10" s="123">
        <v>205.36545454545455</v>
      </c>
      <c r="U10" s="124">
        <v>205.36545454545455</v>
      </c>
      <c r="V10" s="125">
        <f t="shared" si="45"/>
        <v>1</v>
      </c>
      <c r="W10" s="125">
        <f t="shared" si="46"/>
        <v>1.0013741622043335</v>
      </c>
      <c r="X10" s="95">
        <f t="shared" si="47"/>
        <v>0.99627645522771502</v>
      </c>
      <c r="Y10" s="126">
        <v>180.85714285714286</v>
      </c>
      <c r="Z10" s="127">
        <v>180.71375</v>
      </c>
      <c r="AA10" s="128">
        <v>189</v>
      </c>
      <c r="AB10" s="252">
        <v>188.28625</v>
      </c>
      <c r="AC10" s="125">
        <f t="shared" si="48"/>
        <v>0.99622354497354493</v>
      </c>
      <c r="AD10" s="125">
        <f t="shared" si="3"/>
        <v>1.0419032862745641</v>
      </c>
      <c r="AE10" s="129">
        <f t="shared" si="4"/>
        <v>1.0410772116903633</v>
      </c>
      <c r="AF10" s="145">
        <v>4</v>
      </c>
      <c r="AG10" s="146" t="s">
        <v>64</v>
      </c>
      <c r="AH10" s="145" t="s">
        <v>27</v>
      </c>
      <c r="AI10" s="130">
        <v>184.44615384615386</v>
      </c>
      <c r="AJ10" s="131">
        <v>185.01538461538459</v>
      </c>
      <c r="AK10" s="132">
        <v>187.37692307692305</v>
      </c>
      <c r="AL10" s="232">
        <v>188.37692307692308</v>
      </c>
      <c r="AM10" s="133">
        <f t="shared" si="5"/>
        <v>1.0053368364875408</v>
      </c>
      <c r="AN10" s="78">
        <f t="shared" si="6"/>
        <v>1.0181689672376519</v>
      </c>
      <c r="AO10" s="134">
        <f t="shared" si="7"/>
        <v>1.0213112019351072</v>
      </c>
      <c r="AP10" s="130">
        <v>150.1985714285714</v>
      </c>
      <c r="AQ10" s="131">
        <v>153.41142857142859</v>
      </c>
      <c r="AR10" s="77">
        <v>157.88428571428571</v>
      </c>
      <c r="AS10" s="232">
        <v>161.18428571428569</v>
      </c>
      <c r="AT10" s="78">
        <f t="shared" si="8"/>
        <v>1.0209013834725249</v>
      </c>
      <c r="AU10" s="78">
        <f t="shared" si="9"/>
        <v>1.0506667411628858</v>
      </c>
      <c r="AV10" s="134">
        <f t="shared" si="10"/>
        <v>1.0731412701281162</v>
      </c>
      <c r="AW10" s="135">
        <v>163.83000000000001</v>
      </c>
      <c r="AX10" s="131">
        <v>169.83055555555555</v>
      </c>
      <c r="AY10" s="132">
        <v>171.85333333333332</v>
      </c>
      <c r="AZ10" s="233">
        <v>174.65388888888887</v>
      </c>
      <c r="BA10" s="133">
        <f t="shared" si="11"/>
        <v>1.0162961957224506</v>
      </c>
      <c r="BB10" s="78">
        <f t="shared" si="12"/>
        <v>1.0284008570634129</v>
      </c>
      <c r="BC10" s="134">
        <f t="shared" si="13"/>
        <v>1.0660678074155456</v>
      </c>
      <c r="BD10" s="145">
        <v>4</v>
      </c>
      <c r="BE10" s="146" t="s">
        <v>64</v>
      </c>
      <c r="BF10" s="145" t="s">
        <v>27</v>
      </c>
      <c r="BG10" s="130">
        <v>230.09</v>
      </c>
      <c r="BH10" s="131">
        <v>228.66692307692307</v>
      </c>
      <c r="BI10" s="132">
        <v>228.66692307692307</v>
      </c>
      <c r="BJ10" s="232">
        <v>228.66692307692307</v>
      </c>
      <c r="BK10" s="125">
        <f t="shared" si="49"/>
        <v>1</v>
      </c>
      <c r="BL10" s="92">
        <f t="shared" si="50"/>
        <v>1</v>
      </c>
      <c r="BM10" s="95">
        <f t="shared" si="51"/>
        <v>0.99381512919693626</v>
      </c>
      <c r="BN10" s="96">
        <v>202.14</v>
      </c>
      <c r="BO10" s="136">
        <v>202.14250000000001</v>
      </c>
      <c r="BP10" s="123">
        <v>202.14250000000001</v>
      </c>
      <c r="BQ10" s="124">
        <v>205.42875000000001</v>
      </c>
      <c r="BR10" s="92">
        <f t="shared" si="14"/>
        <v>1.0162570958605934</v>
      </c>
      <c r="BS10" s="92">
        <f t="shared" si="15"/>
        <v>1.0162570958605934</v>
      </c>
      <c r="BT10" s="95">
        <f t="shared" si="16"/>
        <v>1.0162696645888989</v>
      </c>
      <c r="BU10" s="130">
        <v>271.36363636363637</v>
      </c>
      <c r="BV10" s="131">
        <v>271.45454545454544</v>
      </c>
      <c r="BW10" s="132">
        <v>272.63636363636363</v>
      </c>
      <c r="BX10" s="232">
        <v>272.18181818181819</v>
      </c>
      <c r="BY10" s="92">
        <f t="shared" si="52"/>
        <v>0.99833277759253092</v>
      </c>
      <c r="BZ10" s="92">
        <f t="shared" si="53"/>
        <v>1.0026791694574682</v>
      </c>
      <c r="CA10" s="95">
        <f t="shared" si="54"/>
        <v>1.0030150753768845</v>
      </c>
      <c r="CB10" s="145">
        <v>4</v>
      </c>
      <c r="CC10" s="146" t="s">
        <v>64</v>
      </c>
      <c r="CD10" s="145" t="s">
        <v>27</v>
      </c>
      <c r="CE10" s="96">
        <v>177.77500000000001</v>
      </c>
      <c r="CF10" s="136">
        <v>182.56583333333333</v>
      </c>
      <c r="CG10" s="123">
        <v>187.06583333333333</v>
      </c>
      <c r="CH10" s="124">
        <v>187.06583333333333</v>
      </c>
      <c r="CI10" s="137">
        <f t="shared" si="20"/>
        <v>1</v>
      </c>
      <c r="CJ10" s="92">
        <f t="shared" si="21"/>
        <v>1.0246486427270527</v>
      </c>
      <c r="CK10" s="95">
        <f t="shared" si="22"/>
        <v>1.0522617540899075</v>
      </c>
      <c r="CL10" s="96">
        <v>198.8</v>
      </c>
      <c r="CM10" s="136">
        <v>197.4</v>
      </c>
      <c r="CN10" s="123">
        <v>201.6</v>
      </c>
      <c r="CO10" s="147">
        <v>201.6</v>
      </c>
      <c r="CP10" s="125">
        <f t="shared" si="55"/>
        <v>1</v>
      </c>
      <c r="CQ10" s="92">
        <f t="shared" si="56"/>
        <v>1.0212765957446808</v>
      </c>
      <c r="CR10" s="95">
        <f t="shared" si="57"/>
        <v>1.0140845070422535</v>
      </c>
      <c r="CS10" s="138">
        <v>150.48500000000001</v>
      </c>
      <c r="CT10" s="139">
        <v>159.62125</v>
      </c>
      <c r="CU10" s="140">
        <v>170.43375</v>
      </c>
      <c r="CV10" s="245">
        <v>169.18375</v>
      </c>
      <c r="CW10" s="125">
        <f t="shared" si="23"/>
        <v>0.99266577189083738</v>
      </c>
      <c r="CX10" s="125">
        <f t="shared" si="24"/>
        <v>1.0599074371363462</v>
      </c>
      <c r="CY10" s="129">
        <f t="shared" si="25"/>
        <v>1.1242565704223011</v>
      </c>
      <c r="CZ10" s="145">
        <v>4</v>
      </c>
      <c r="DA10" s="146" t="s">
        <v>64</v>
      </c>
      <c r="DB10" s="145" t="s">
        <v>27</v>
      </c>
      <c r="DC10" s="130">
        <v>169.97800000000001</v>
      </c>
      <c r="DD10" s="142">
        <v>184.578</v>
      </c>
      <c r="DE10" s="132">
        <v>193.97800000000001</v>
      </c>
      <c r="DF10" s="233">
        <v>205.078</v>
      </c>
      <c r="DG10" s="125">
        <f t="shared" si="26"/>
        <v>1.0572229840497376</v>
      </c>
      <c r="DH10" s="125">
        <f t="shared" si="27"/>
        <v>1.1110641571584912</v>
      </c>
      <c r="DI10" s="95">
        <f t="shared" si="28"/>
        <v>1.2064973114167716</v>
      </c>
      <c r="DJ10" s="130">
        <v>196.75</v>
      </c>
      <c r="DK10" s="131">
        <v>197.63769230769228</v>
      </c>
      <c r="DL10" s="132">
        <v>206.52230769230769</v>
      </c>
      <c r="DM10" s="233">
        <v>205.87</v>
      </c>
      <c r="DN10" s="125">
        <f t="shared" si="29"/>
        <v>0.99684146618543723</v>
      </c>
      <c r="DO10" s="78">
        <f t="shared" si="30"/>
        <v>1.0416535307419561</v>
      </c>
      <c r="DP10" s="95">
        <f t="shared" si="31"/>
        <v>1.0463532401524778</v>
      </c>
      <c r="DQ10" s="105">
        <v>252.14285714285714</v>
      </c>
      <c r="DR10" s="106">
        <v>258.09545454545452</v>
      </c>
      <c r="DS10" s="90">
        <v>258.09545454545452</v>
      </c>
      <c r="DT10" s="248">
        <v>258.09545454545452</v>
      </c>
      <c r="DU10" s="92">
        <f t="shared" si="32"/>
        <v>1</v>
      </c>
      <c r="DV10" s="92">
        <f t="shared" si="33"/>
        <v>1</v>
      </c>
      <c r="DW10" s="95">
        <f t="shared" si="34"/>
        <v>1.0236080350244656</v>
      </c>
      <c r="DX10" s="109"/>
      <c r="DY10" s="110" t="s">
        <v>64</v>
      </c>
      <c r="DZ10" s="111">
        <f t="shared" si="58"/>
        <v>6.5239954529727751E-3</v>
      </c>
      <c r="EA10" s="112">
        <f t="shared" si="35"/>
        <v>2.6973052690605792E-2</v>
      </c>
      <c r="EB10" s="113">
        <f t="shared" si="36"/>
        <v>4.2434479934479796E-2</v>
      </c>
      <c r="EC10" s="114">
        <f t="shared" si="37"/>
        <v>1.3199999999999932</v>
      </c>
      <c r="ED10" s="115">
        <f t="shared" si="38"/>
        <v>5.3487890125747413</v>
      </c>
      <c r="EE10" s="116">
        <f t="shared" si="39"/>
        <v>8.289999999999992</v>
      </c>
    </row>
    <row r="11" spans="1:135" s="20" customFormat="1" x14ac:dyDescent="0.25">
      <c r="A11" s="145">
        <v>5</v>
      </c>
      <c r="B11" s="146" t="s">
        <v>74</v>
      </c>
      <c r="C11" s="145" t="s">
        <v>27</v>
      </c>
      <c r="D11" s="119">
        <v>194.16</v>
      </c>
      <c r="E11" s="274"/>
      <c r="F11" s="120">
        <v>191.63388105545246</v>
      </c>
      <c r="G11" s="121">
        <v>193.39</v>
      </c>
      <c r="H11" s="55">
        <f t="shared" si="0"/>
        <v>194.1</v>
      </c>
      <c r="I11" s="55">
        <v>2.5416666666666665</v>
      </c>
      <c r="J11" s="55">
        <f t="shared" si="40"/>
        <v>493.33749999999998</v>
      </c>
      <c r="K11" s="55">
        <f t="shared" si="41"/>
        <v>491.53291666666661</v>
      </c>
      <c r="L11" s="55">
        <f t="shared" si="42"/>
        <v>487.06944768260831</v>
      </c>
      <c r="M11" s="55">
        <f t="shared" si="43"/>
        <v>493.48999999999995</v>
      </c>
      <c r="N11" s="92">
        <f t="shared" si="44"/>
        <v>1.0036713377113604</v>
      </c>
      <c r="O11" s="92">
        <f t="shared" si="1"/>
        <v>1.0128689088326397</v>
      </c>
      <c r="P11" s="277"/>
      <c r="Q11" s="95">
        <f t="shared" si="2"/>
        <v>0.99969097651421512</v>
      </c>
      <c r="R11" s="96">
        <v>162.75</v>
      </c>
      <c r="S11" s="122">
        <v>162.48750000000001</v>
      </c>
      <c r="T11" s="123">
        <v>162.48750000000001</v>
      </c>
      <c r="U11" s="124">
        <v>162.48750000000001</v>
      </c>
      <c r="V11" s="125">
        <f t="shared" si="45"/>
        <v>1</v>
      </c>
      <c r="W11" s="125">
        <f t="shared" si="46"/>
        <v>1</v>
      </c>
      <c r="X11" s="95">
        <f>U11/R11</f>
        <v>0.99838709677419357</v>
      </c>
      <c r="Y11" s="126">
        <v>183</v>
      </c>
      <c r="Z11" s="127">
        <v>182</v>
      </c>
      <c r="AA11" s="128">
        <v>185</v>
      </c>
      <c r="AB11" s="252">
        <v>185</v>
      </c>
      <c r="AC11" s="125">
        <f t="shared" si="48"/>
        <v>1</v>
      </c>
      <c r="AD11" s="125">
        <f t="shared" si="3"/>
        <v>1.0164835164835164</v>
      </c>
      <c r="AE11" s="129">
        <f t="shared" si="4"/>
        <v>1.0109289617486339</v>
      </c>
      <c r="AF11" s="145">
        <v>5</v>
      </c>
      <c r="AG11" s="146" t="s">
        <v>74</v>
      </c>
      <c r="AH11" s="145" t="s">
        <v>27</v>
      </c>
      <c r="AI11" s="130">
        <v>208.14444444444447</v>
      </c>
      <c r="AJ11" s="131">
        <v>201.43333333333331</v>
      </c>
      <c r="AK11" s="132">
        <v>199.76666666666665</v>
      </c>
      <c r="AL11" s="232">
        <v>202.21111111111108</v>
      </c>
      <c r="AM11" s="133">
        <f t="shared" si="5"/>
        <v>1.0122364981367149</v>
      </c>
      <c r="AN11" s="78">
        <f t="shared" si="6"/>
        <v>1.0038612168349055</v>
      </c>
      <c r="AO11" s="134">
        <f t="shared" si="7"/>
        <v>0.97149415470026124</v>
      </c>
      <c r="AP11" s="75">
        <v>156.93714285714285</v>
      </c>
      <c r="AQ11" s="76">
        <v>187.62714285714284</v>
      </c>
      <c r="AR11" s="77">
        <v>187.62714285714284</v>
      </c>
      <c r="AS11" s="232">
        <v>189.04285714285714</v>
      </c>
      <c r="AT11" s="78">
        <f t="shared" si="8"/>
        <v>1.0075453597179818</v>
      </c>
      <c r="AU11" s="78">
        <f t="shared" si="9"/>
        <v>1.0075453597179818</v>
      </c>
      <c r="AV11" s="134">
        <f t="shared" si="10"/>
        <v>1.204576900669968</v>
      </c>
      <c r="AW11" s="135">
        <v>170.41</v>
      </c>
      <c r="AX11" s="131">
        <v>171.19888888888889</v>
      </c>
      <c r="AY11" s="132">
        <v>171.88222222222223</v>
      </c>
      <c r="AZ11" s="233">
        <v>171.88222222222223</v>
      </c>
      <c r="BA11" s="133">
        <f t="shared" si="11"/>
        <v>1</v>
      </c>
      <c r="BB11" s="78">
        <f t="shared" si="12"/>
        <v>1.0039914589269141</v>
      </c>
      <c r="BC11" s="134">
        <f t="shared" si="13"/>
        <v>1.0086392947727376</v>
      </c>
      <c r="BD11" s="145">
        <v>5</v>
      </c>
      <c r="BE11" s="146" t="s">
        <v>74</v>
      </c>
      <c r="BF11" s="145" t="s">
        <v>27</v>
      </c>
      <c r="BG11" s="130">
        <v>253.75</v>
      </c>
      <c r="BH11" s="131">
        <v>236.6</v>
      </c>
      <c r="BI11" s="132">
        <v>236.6</v>
      </c>
      <c r="BJ11" s="232">
        <v>234.4</v>
      </c>
      <c r="BK11" s="125">
        <f t="shared" si="49"/>
        <v>0.99070160608622149</v>
      </c>
      <c r="BL11" s="149">
        <f t="shared" si="50"/>
        <v>0.99070160608622149</v>
      </c>
      <c r="BM11" s="150">
        <f t="shared" si="51"/>
        <v>0.923743842364532</v>
      </c>
      <c r="BN11" s="96">
        <v>113.33</v>
      </c>
      <c r="BO11" s="136">
        <v>113.3325</v>
      </c>
      <c r="BP11" s="123">
        <v>113.3325</v>
      </c>
      <c r="BQ11" s="124">
        <v>113.3325</v>
      </c>
      <c r="BR11" s="92">
        <f t="shared" si="14"/>
        <v>1</v>
      </c>
      <c r="BS11" s="149">
        <f t="shared" si="15"/>
        <v>1</v>
      </c>
      <c r="BT11" s="95">
        <f t="shared" si="16"/>
        <v>1.0000220594723375</v>
      </c>
      <c r="BU11" s="130">
        <v>330</v>
      </c>
      <c r="BV11" s="131">
        <v>299.8</v>
      </c>
      <c r="BW11" s="132">
        <v>299.8</v>
      </c>
      <c r="BX11" s="232">
        <v>299.8</v>
      </c>
      <c r="BY11" s="92">
        <f t="shared" si="52"/>
        <v>1</v>
      </c>
      <c r="BZ11" s="92">
        <f t="shared" si="53"/>
        <v>1</v>
      </c>
      <c r="CA11" s="95">
        <f t="shared" si="54"/>
        <v>0.90848484848484856</v>
      </c>
      <c r="CB11" s="145">
        <v>5</v>
      </c>
      <c r="CC11" s="146" t="s">
        <v>74</v>
      </c>
      <c r="CD11" s="145" t="s">
        <v>27</v>
      </c>
      <c r="CE11" s="96">
        <v>180.39272727272729</v>
      </c>
      <c r="CF11" s="136">
        <v>180.02363636363637</v>
      </c>
      <c r="CG11" s="123">
        <v>180.02363636363637</v>
      </c>
      <c r="CH11" s="147">
        <v>180.02363636363637</v>
      </c>
      <c r="CI11" s="137">
        <f t="shared" si="20"/>
        <v>1</v>
      </c>
      <c r="CJ11" s="92">
        <f t="shared" si="21"/>
        <v>1</v>
      </c>
      <c r="CK11" s="95">
        <f t="shared" si="22"/>
        <v>0.99795395903886464</v>
      </c>
      <c r="CL11" s="96">
        <v>221</v>
      </c>
      <c r="CM11" s="136">
        <v>214.6</v>
      </c>
      <c r="CN11" s="123">
        <v>214.6</v>
      </c>
      <c r="CO11" s="124">
        <v>214.6</v>
      </c>
      <c r="CP11" s="125">
        <f t="shared" si="55"/>
        <v>1</v>
      </c>
      <c r="CQ11" s="92">
        <f t="shared" si="56"/>
        <v>1</v>
      </c>
      <c r="CR11" s="95">
        <f t="shared" si="57"/>
        <v>0.97104072398190044</v>
      </c>
      <c r="CS11" s="138">
        <v>171.63857142857142</v>
      </c>
      <c r="CT11" s="139">
        <v>155.845</v>
      </c>
      <c r="CU11" s="140">
        <v>155.845</v>
      </c>
      <c r="CV11" s="245">
        <v>155.845</v>
      </c>
      <c r="CW11" s="125">
        <f t="shared" si="23"/>
        <v>1</v>
      </c>
      <c r="CX11" s="125">
        <f t="shared" si="24"/>
        <v>1</v>
      </c>
      <c r="CY11" s="129">
        <f t="shared" si="25"/>
        <v>0.90798355348032</v>
      </c>
      <c r="CZ11" s="145">
        <v>5</v>
      </c>
      <c r="DA11" s="146" t="s">
        <v>74</v>
      </c>
      <c r="DB11" s="145" t="s">
        <v>27</v>
      </c>
      <c r="DC11" s="130">
        <v>127.77799999999999</v>
      </c>
      <c r="DD11" s="142">
        <v>135.77799999999999</v>
      </c>
      <c r="DE11" s="132">
        <v>149.97800000000001</v>
      </c>
      <c r="DF11" s="233">
        <v>149.97800000000001</v>
      </c>
      <c r="DG11" s="125">
        <f t="shared" si="26"/>
        <v>1</v>
      </c>
      <c r="DH11" s="125">
        <f t="shared" si="27"/>
        <v>1.1045824802250734</v>
      </c>
      <c r="DI11" s="95">
        <f t="shared" si="28"/>
        <v>1.1737388282802987</v>
      </c>
      <c r="DJ11" s="130">
        <v>213.07</v>
      </c>
      <c r="DK11" s="131">
        <v>218.14833333333334</v>
      </c>
      <c r="DL11" s="132">
        <v>226.48166666666668</v>
      </c>
      <c r="DM11" s="233">
        <v>234.815</v>
      </c>
      <c r="DN11" s="125">
        <f t="shared" si="29"/>
        <v>1.0367947368808366</v>
      </c>
      <c r="DO11" s="78">
        <f t="shared" si="30"/>
        <v>1.0764006142609386</v>
      </c>
      <c r="DP11" s="95">
        <f t="shared" si="31"/>
        <v>1.1020556624583471</v>
      </c>
      <c r="DQ11" s="105">
        <v>226</v>
      </c>
      <c r="DR11" s="106">
        <v>224</v>
      </c>
      <c r="DS11" s="90">
        <v>224</v>
      </c>
      <c r="DT11" s="248">
        <v>224</v>
      </c>
      <c r="DU11" s="92">
        <f t="shared" si="32"/>
        <v>1</v>
      </c>
      <c r="DV11" s="92">
        <f t="shared" si="33"/>
        <v>1</v>
      </c>
      <c r="DW11" s="95">
        <f t="shared" si="34"/>
        <v>0.99115044247787609</v>
      </c>
      <c r="DX11" s="109"/>
      <c r="DY11" s="110" t="s">
        <v>74</v>
      </c>
      <c r="DZ11" s="111">
        <f t="shared" si="58"/>
        <v>3.6713377113604118E-3</v>
      </c>
      <c r="EA11" s="112">
        <f t="shared" si="35"/>
        <v>1.2868908832639692E-2</v>
      </c>
      <c r="EB11" s="113">
        <f t="shared" si="36"/>
        <v>-3.0902348578487615E-4</v>
      </c>
      <c r="EC11" s="114">
        <f t="shared" si="37"/>
        <v>0.71000000000000796</v>
      </c>
      <c r="ED11" s="115">
        <f t="shared" si="38"/>
        <v>2.4661189445475316</v>
      </c>
      <c r="EE11" s="116">
        <f t="shared" si="39"/>
        <v>-6.0000000000002274E-2</v>
      </c>
    </row>
    <row r="12" spans="1:135" s="20" customFormat="1" x14ac:dyDescent="0.25">
      <c r="A12" s="145">
        <v>6</v>
      </c>
      <c r="B12" s="146" t="s">
        <v>60</v>
      </c>
      <c r="C12" s="145" t="s">
        <v>27</v>
      </c>
      <c r="D12" s="119">
        <v>528.35</v>
      </c>
      <c r="E12" s="274"/>
      <c r="F12" s="120">
        <v>542.30502729017019</v>
      </c>
      <c r="G12" s="121">
        <v>533.94000000000005</v>
      </c>
      <c r="H12" s="55">
        <f t="shared" si="0"/>
        <v>536.59</v>
      </c>
      <c r="I12" s="55">
        <v>0.3888888888888889</v>
      </c>
      <c r="J12" s="55">
        <f t="shared" si="40"/>
        <v>208.67388888888891</v>
      </c>
      <c r="K12" s="55">
        <f t="shared" si="41"/>
        <v>207.64333333333335</v>
      </c>
      <c r="L12" s="55">
        <f t="shared" si="42"/>
        <v>210.89639950173284</v>
      </c>
      <c r="M12" s="55">
        <f t="shared" si="43"/>
        <v>205.46944444444446</v>
      </c>
      <c r="N12" s="92">
        <f t="shared" si="44"/>
        <v>1.0049631044686669</v>
      </c>
      <c r="O12" s="92">
        <f t="shared" si="1"/>
        <v>0.98946160001737871</v>
      </c>
      <c r="P12" s="277"/>
      <c r="Q12" s="95">
        <f t="shared" si="2"/>
        <v>1.0155957225324121</v>
      </c>
      <c r="R12" s="96">
        <v>537.68090909090904</v>
      </c>
      <c r="S12" s="122">
        <v>537.53</v>
      </c>
      <c r="T12" s="123">
        <v>537.53</v>
      </c>
      <c r="U12" s="124">
        <v>537.53</v>
      </c>
      <c r="V12" s="125">
        <f t="shared" si="45"/>
        <v>1</v>
      </c>
      <c r="W12" s="125">
        <f t="shared" si="46"/>
        <v>1</v>
      </c>
      <c r="X12" s="95">
        <f t="shared" si="47"/>
        <v>0.99971933336602148</v>
      </c>
      <c r="Y12" s="126">
        <v>437.93571428571431</v>
      </c>
      <c r="Z12" s="127">
        <v>423.92571428571426</v>
      </c>
      <c r="AA12" s="128">
        <v>423.92571428571426</v>
      </c>
      <c r="AB12" s="252">
        <v>441.93624999999997</v>
      </c>
      <c r="AC12" s="125">
        <f t="shared" si="48"/>
        <v>1.0424851220564251</v>
      </c>
      <c r="AD12" s="125">
        <f t="shared" si="3"/>
        <v>1.0424851220564251</v>
      </c>
      <c r="AE12" s="129">
        <f t="shared" si="4"/>
        <v>1.0091349839343673</v>
      </c>
      <c r="AF12" s="145">
        <v>6</v>
      </c>
      <c r="AG12" s="146" t="s">
        <v>60</v>
      </c>
      <c r="AH12" s="145" t="s">
        <v>27</v>
      </c>
      <c r="AI12" s="130">
        <v>722.7538461538461</v>
      </c>
      <c r="AJ12" s="131">
        <v>744.79230769230765</v>
      </c>
      <c r="AK12" s="132">
        <v>751.8</v>
      </c>
      <c r="AL12" s="232">
        <v>756.45384615384614</v>
      </c>
      <c r="AM12" s="133">
        <f t="shared" si="5"/>
        <v>1.0061902715534001</v>
      </c>
      <c r="AN12" s="78">
        <f t="shared" si="6"/>
        <v>1.0156574367660578</v>
      </c>
      <c r="AO12" s="134">
        <f t="shared" si="7"/>
        <v>1.0466272164158454</v>
      </c>
      <c r="AP12" s="130">
        <v>531.52857142857135</v>
      </c>
      <c r="AQ12" s="131">
        <v>569.31142857142856</v>
      </c>
      <c r="AR12" s="77">
        <v>552.66428571428571</v>
      </c>
      <c r="AS12" s="232">
        <v>553.45000000000005</v>
      </c>
      <c r="AT12" s="78">
        <f t="shared" si="8"/>
        <v>1.0014216845669679</v>
      </c>
      <c r="AU12" s="78">
        <f t="shared" si="9"/>
        <v>0.97213927601764549</v>
      </c>
      <c r="AV12" s="134">
        <f t="shared" si="10"/>
        <v>1.0412422393635608</v>
      </c>
      <c r="AW12" s="135">
        <v>694.24</v>
      </c>
      <c r="AX12" s="131">
        <v>693.98722222222216</v>
      </c>
      <c r="AY12" s="132">
        <v>692.59444444444432</v>
      </c>
      <c r="AZ12" s="233">
        <v>692.59444444444432</v>
      </c>
      <c r="BA12" s="133">
        <f t="shared" si="11"/>
        <v>1</v>
      </c>
      <c r="BB12" s="78">
        <f t="shared" si="12"/>
        <v>0.99799307864297848</v>
      </c>
      <c r="BC12" s="134">
        <f t="shared" si="13"/>
        <v>0.9976297021843229</v>
      </c>
      <c r="BD12" s="145">
        <v>6</v>
      </c>
      <c r="BE12" s="146" t="s">
        <v>60</v>
      </c>
      <c r="BF12" s="145" t="s">
        <v>27</v>
      </c>
      <c r="BG12" s="130">
        <v>480.59</v>
      </c>
      <c r="BH12" s="131">
        <v>546.56538461538457</v>
      </c>
      <c r="BI12" s="132">
        <v>546.56538461538457</v>
      </c>
      <c r="BJ12" s="232">
        <v>551.14846153846156</v>
      </c>
      <c r="BK12" s="125">
        <f t="shared" si="49"/>
        <v>1.0083852308471786</v>
      </c>
      <c r="BL12" s="149">
        <f t="shared" si="50"/>
        <v>1.0083852308471786</v>
      </c>
      <c r="BM12" s="150">
        <f t="shared" si="51"/>
        <v>1.1468163331289907</v>
      </c>
      <c r="BN12" s="96">
        <v>301.29000000000002</v>
      </c>
      <c r="BO12" s="136">
        <v>302.85750000000002</v>
      </c>
      <c r="BP12" s="123">
        <v>302.85750000000002</v>
      </c>
      <c r="BQ12" s="124">
        <v>302.85750000000002</v>
      </c>
      <c r="BR12" s="92">
        <f t="shared" si="14"/>
        <v>1</v>
      </c>
      <c r="BS12" s="92">
        <f t="shared" si="15"/>
        <v>1</v>
      </c>
      <c r="BT12" s="95">
        <f t="shared" si="16"/>
        <v>1.0052026286966045</v>
      </c>
      <c r="BU12" s="130">
        <v>679.5454545454545</v>
      </c>
      <c r="BV12" s="131">
        <v>679.18181818181813</v>
      </c>
      <c r="BW12" s="132">
        <v>677.36363636363637</v>
      </c>
      <c r="BX12" s="232">
        <v>686.45454545454538</v>
      </c>
      <c r="BY12" s="92">
        <f t="shared" si="52"/>
        <v>1.0134210173131122</v>
      </c>
      <c r="BZ12" s="92">
        <f t="shared" si="53"/>
        <v>1.0107080712086736</v>
      </c>
      <c r="CA12" s="95">
        <f t="shared" si="54"/>
        <v>1.0101672240802675</v>
      </c>
      <c r="CB12" s="145">
        <v>6</v>
      </c>
      <c r="CC12" s="146" t="s">
        <v>60</v>
      </c>
      <c r="CD12" s="145" t="s">
        <v>27</v>
      </c>
      <c r="CE12" s="96">
        <v>436.76583333333321</v>
      </c>
      <c r="CF12" s="136">
        <v>436.56</v>
      </c>
      <c r="CG12" s="123">
        <v>436.56</v>
      </c>
      <c r="CH12" s="124">
        <v>436.56</v>
      </c>
      <c r="CI12" s="137">
        <f t="shared" si="20"/>
        <v>1</v>
      </c>
      <c r="CJ12" s="92">
        <f t="shared" si="21"/>
        <v>1</v>
      </c>
      <c r="CK12" s="95">
        <f t="shared" si="22"/>
        <v>0.99952873297857958</v>
      </c>
      <c r="CL12" s="96">
        <v>438.2</v>
      </c>
      <c r="CM12" s="136">
        <v>444.8</v>
      </c>
      <c r="CN12" s="123">
        <v>444.8</v>
      </c>
      <c r="CO12" s="124">
        <v>444.8</v>
      </c>
      <c r="CP12" s="125">
        <f t="shared" si="55"/>
        <v>1</v>
      </c>
      <c r="CQ12" s="92">
        <f t="shared" si="56"/>
        <v>1</v>
      </c>
      <c r="CR12" s="95">
        <f t="shared" si="57"/>
        <v>1.0150616157005934</v>
      </c>
      <c r="CS12" s="138">
        <v>462.73571428571432</v>
      </c>
      <c r="CT12" s="139">
        <v>493.89714285714285</v>
      </c>
      <c r="CU12" s="140">
        <v>401.9014285714286</v>
      </c>
      <c r="CV12" s="245">
        <v>401.9014285714286</v>
      </c>
      <c r="CW12" s="125">
        <f t="shared" si="23"/>
        <v>1</v>
      </c>
      <c r="CX12" s="125">
        <f t="shared" si="24"/>
        <v>0.81373507497223252</v>
      </c>
      <c r="CY12" s="129">
        <f t="shared" si="25"/>
        <v>0.86853341154315178</v>
      </c>
      <c r="CZ12" s="145">
        <v>6</v>
      </c>
      <c r="DA12" s="146" t="s">
        <v>60</v>
      </c>
      <c r="DB12" s="145" t="s">
        <v>27</v>
      </c>
      <c r="DC12" s="130">
        <v>615.42124999999999</v>
      </c>
      <c r="DD12" s="142">
        <v>615.42250000000001</v>
      </c>
      <c r="DE12" s="132">
        <v>602.33799999999997</v>
      </c>
      <c r="DF12" s="233">
        <v>602.33799999999997</v>
      </c>
      <c r="DG12" s="125">
        <f t="shared" si="26"/>
        <v>1</v>
      </c>
      <c r="DH12" s="125">
        <f t="shared" si="27"/>
        <v>0.9787389963805353</v>
      </c>
      <c r="DI12" s="95">
        <f t="shared" si="28"/>
        <v>0.97874098432577683</v>
      </c>
      <c r="DJ12" s="130">
        <v>656</v>
      </c>
      <c r="DK12" s="131">
        <v>699.36800000000005</v>
      </c>
      <c r="DL12" s="132">
        <v>700.19933333333336</v>
      </c>
      <c r="DM12" s="233">
        <v>700.19933333333336</v>
      </c>
      <c r="DN12" s="125">
        <f t="shared" si="29"/>
        <v>1</v>
      </c>
      <c r="DO12" s="78">
        <f t="shared" si="30"/>
        <v>1.0011886922669229</v>
      </c>
      <c r="DP12" s="95">
        <f t="shared" si="31"/>
        <v>1.0673770325203253</v>
      </c>
      <c r="DQ12" s="105">
        <v>402.1904761904762</v>
      </c>
      <c r="DR12" s="106">
        <v>404.07136363636357</v>
      </c>
      <c r="DS12" s="90">
        <v>404.07136363636357</v>
      </c>
      <c r="DT12" s="248">
        <v>404.07136363636357</v>
      </c>
      <c r="DU12" s="92">
        <f t="shared" si="32"/>
        <v>1</v>
      </c>
      <c r="DV12" s="92">
        <f t="shared" si="33"/>
        <v>1</v>
      </c>
      <c r="DW12" s="95">
        <f t="shared" si="34"/>
        <v>1.0046766086151593</v>
      </c>
      <c r="DX12" s="109"/>
      <c r="DY12" s="110" t="s">
        <v>60</v>
      </c>
      <c r="DZ12" s="111">
        <f t="shared" si="58"/>
        <v>4.963104468666879E-3</v>
      </c>
      <c r="EA12" s="112">
        <f t="shared" si="35"/>
        <v>-1.0538399982621294E-2</v>
      </c>
      <c r="EB12" s="113">
        <f t="shared" si="36"/>
        <v>1.5595722532412148E-2</v>
      </c>
      <c r="EC12" s="114">
        <f t="shared" si="37"/>
        <v>2.6499999999999773</v>
      </c>
      <c r="ED12" s="115">
        <f t="shared" si="38"/>
        <v>-5.7150272901701555</v>
      </c>
      <c r="EE12" s="116">
        <f t="shared" si="39"/>
        <v>8.2400000000000091</v>
      </c>
    </row>
    <row r="13" spans="1:135" s="20" customFormat="1" x14ac:dyDescent="0.25">
      <c r="A13" s="148">
        <v>7</v>
      </c>
      <c r="B13" s="146" t="s">
        <v>59</v>
      </c>
      <c r="C13" s="145" t="s">
        <v>28</v>
      </c>
      <c r="D13" s="119">
        <v>120.67</v>
      </c>
      <c r="E13" s="274">
        <v>113.52</v>
      </c>
      <c r="F13" s="120">
        <v>124.81503900476274</v>
      </c>
      <c r="G13" s="121">
        <v>126.3</v>
      </c>
      <c r="H13" s="55">
        <f t="shared" si="0"/>
        <v>126.79</v>
      </c>
      <c r="I13" s="55">
        <v>0.85277777777777786</v>
      </c>
      <c r="J13" s="55">
        <f t="shared" si="40"/>
        <v>108.12369444444445</v>
      </c>
      <c r="K13" s="55">
        <f t="shared" si="41"/>
        <v>107.70583333333335</v>
      </c>
      <c r="L13" s="55">
        <f t="shared" si="42"/>
        <v>106.43949159572823</v>
      </c>
      <c r="M13" s="55">
        <f t="shared" si="43"/>
        <v>102.90469444444446</v>
      </c>
      <c r="N13" s="92">
        <f t="shared" si="44"/>
        <v>1.0038796516231197</v>
      </c>
      <c r="O13" s="92">
        <f t="shared" si="1"/>
        <v>1.0158231012142849</v>
      </c>
      <c r="P13" s="279">
        <f>H13-E13</f>
        <v>13.27000000000001</v>
      </c>
      <c r="Q13" s="95">
        <f t="shared" si="2"/>
        <v>1.0507168310267672</v>
      </c>
      <c r="R13" s="96">
        <v>145.56363636363639</v>
      </c>
      <c r="S13" s="122">
        <v>145.08750000000001</v>
      </c>
      <c r="T13" s="123">
        <v>144.03083333333333</v>
      </c>
      <c r="U13" s="124">
        <v>143.745</v>
      </c>
      <c r="V13" s="125">
        <f t="shared" si="45"/>
        <v>0.99801547122433276</v>
      </c>
      <c r="W13" s="125">
        <f t="shared" si="46"/>
        <v>0.99074696303954513</v>
      </c>
      <c r="X13" s="95">
        <f t="shared" si="47"/>
        <v>0.98750624531601283</v>
      </c>
      <c r="Y13" s="126">
        <v>120.41428571428571</v>
      </c>
      <c r="Z13" s="127">
        <v>122.8425</v>
      </c>
      <c r="AA13" s="128">
        <v>122.98625</v>
      </c>
      <c r="AB13" s="252">
        <v>125.8425</v>
      </c>
      <c r="AC13" s="125">
        <f t="shared" si="48"/>
        <v>1.0232241409100611</v>
      </c>
      <c r="AD13" s="125">
        <f t="shared" si="3"/>
        <v>1.0244215153550278</v>
      </c>
      <c r="AE13" s="129">
        <f t="shared" si="4"/>
        <v>1.0450794874836873</v>
      </c>
      <c r="AF13" s="148">
        <v>7</v>
      </c>
      <c r="AG13" s="146" t="s">
        <v>59</v>
      </c>
      <c r="AH13" s="145" t="s">
        <v>28</v>
      </c>
      <c r="AI13" s="130">
        <v>107.40714285714284</v>
      </c>
      <c r="AJ13" s="131">
        <v>118.45714285714286</v>
      </c>
      <c r="AK13" s="132">
        <v>122.27857142857142</v>
      </c>
      <c r="AL13" s="232">
        <v>123.13571428571429</v>
      </c>
      <c r="AM13" s="133">
        <f t="shared" si="5"/>
        <v>1.0070097552427129</v>
      </c>
      <c r="AN13" s="78">
        <f t="shared" si="6"/>
        <v>1.0394958996623251</v>
      </c>
      <c r="AO13" s="134">
        <f t="shared" si="7"/>
        <v>1.1464387843319812</v>
      </c>
      <c r="AP13" s="130">
        <v>98.887142857142862</v>
      </c>
      <c r="AQ13" s="131">
        <v>98.017142857142858</v>
      </c>
      <c r="AR13" s="77">
        <v>99.315714285714279</v>
      </c>
      <c r="AS13" s="232">
        <v>99.315714285714279</v>
      </c>
      <c r="AT13" s="78">
        <f t="shared" si="8"/>
        <v>1</v>
      </c>
      <c r="AU13" s="78">
        <f t="shared" si="9"/>
        <v>1.013248411356614</v>
      </c>
      <c r="AV13" s="134">
        <f t="shared" si="10"/>
        <v>1.0043339449011137</v>
      </c>
      <c r="AW13" s="135">
        <v>111.44</v>
      </c>
      <c r="AX13" s="131">
        <v>116.78</v>
      </c>
      <c r="AY13" s="132">
        <v>118.09555555555555</v>
      </c>
      <c r="AZ13" s="233">
        <v>119.77944444444444</v>
      </c>
      <c r="BA13" s="133">
        <f t="shared" si="11"/>
        <v>1.0142586982293058</v>
      </c>
      <c r="BB13" s="78">
        <f t="shared" si="12"/>
        <v>1.0256845730813875</v>
      </c>
      <c r="BC13" s="134">
        <f t="shared" si="13"/>
        <v>1.0748334928611309</v>
      </c>
      <c r="BD13" s="148">
        <v>7</v>
      </c>
      <c r="BE13" s="146" t="s">
        <v>59</v>
      </c>
      <c r="BF13" s="145" t="s">
        <v>28</v>
      </c>
      <c r="BG13" s="130">
        <v>117.41</v>
      </c>
      <c r="BH13" s="131">
        <v>124.10833333333332</v>
      </c>
      <c r="BI13" s="132">
        <v>124.10833333333332</v>
      </c>
      <c r="BJ13" s="232">
        <v>124.47166666666666</v>
      </c>
      <c r="BK13" s="125">
        <f t="shared" si="49"/>
        <v>1.0029275498556369</v>
      </c>
      <c r="BL13" s="149">
        <f t="shared" si="50"/>
        <v>1.0029275498556369</v>
      </c>
      <c r="BM13" s="150">
        <f t="shared" si="51"/>
        <v>1.0601453595661925</v>
      </c>
      <c r="BN13" s="96">
        <v>123.74</v>
      </c>
      <c r="BO13" s="136">
        <v>120.66374999999999</v>
      </c>
      <c r="BP13" s="123">
        <v>120.66374999999999</v>
      </c>
      <c r="BQ13" s="124">
        <v>122.0925</v>
      </c>
      <c r="BR13" s="92">
        <f t="shared" si="14"/>
        <v>1.011840755819374</v>
      </c>
      <c r="BS13" s="92">
        <f t="shared" si="15"/>
        <v>1.011840755819374</v>
      </c>
      <c r="BT13" s="95">
        <f t="shared" si="16"/>
        <v>0.98668579279133672</v>
      </c>
      <c r="BU13" s="130">
        <v>146.54545454545453</v>
      </c>
      <c r="BV13" s="131">
        <v>152.9</v>
      </c>
      <c r="BW13" s="132">
        <v>157.72727272727272</v>
      </c>
      <c r="BX13" s="232">
        <v>155.90909090909091</v>
      </c>
      <c r="BY13" s="92">
        <f t="shared" si="52"/>
        <v>0.98847262247838619</v>
      </c>
      <c r="BZ13" s="92">
        <f t="shared" si="53"/>
        <v>1.0196801236696593</v>
      </c>
      <c r="CA13" s="95">
        <f t="shared" si="54"/>
        <v>1.0638957816377173</v>
      </c>
      <c r="CB13" s="148">
        <v>7</v>
      </c>
      <c r="CC13" s="146" t="s">
        <v>59</v>
      </c>
      <c r="CD13" s="145" t="s">
        <v>28</v>
      </c>
      <c r="CE13" s="96">
        <v>121.36461538461539</v>
      </c>
      <c r="CF13" s="136">
        <v>123.81615384615385</v>
      </c>
      <c r="CG13" s="123">
        <v>123.49153846153845</v>
      </c>
      <c r="CH13" s="124">
        <v>123.22230769230768</v>
      </c>
      <c r="CI13" s="137">
        <f t="shared" si="20"/>
        <v>0.99781984439918026</v>
      </c>
      <c r="CJ13" s="92">
        <f t="shared" si="21"/>
        <v>0.99520380713340484</v>
      </c>
      <c r="CK13" s="95">
        <f t="shared" si="22"/>
        <v>1.0153067045267279</v>
      </c>
      <c r="CL13" s="96">
        <v>123.2</v>
      </c>
      <c r="CM13" s="136">
        <v>129.4</v>
      </c>
      <c r="CN13" s="123">
        <v>129.4</v>
      </c>
      <c r="CO13" s="124">
        <v>131.80000000000001</v>
      </c>
      <c r="CP13" s="125">
        <f t="shared" si="55"/>
        <v>1.01854714064915</v>
      </c>
      <c r="CQ13" s="92">
        <f t="shared" si="56"/>
        <v>1.01854714064915</v>
      </c>
      <c r="CR13" s="95">
        <f t="shared" si="57"/>
        <v>1.069805194805195</v>
      </c>
      <c r="CS13" s="138">
        <v>110.99666666666667</v>
      </c>
      <c r="CT13" s="139">
        <v>116.82833333333333</v>
      </c>
      <c r="CU13" s="140">
        <v>119.16166666666666</v>
      </c>
      <c r="CV13" s="245">
        <v>119.16166666666666</v>
      </c>
      <c r="CW13" s="125">
        <f t="shared" si="23"/>
        <v>1</v>
      </c>
      <c r="CX13" s="125">
        <f t="shared" si="24"/>
        <v>1.0199723240652239</v>
      </c>
      <c r="CY13" s="129">
        <f t="shared" si="25"/>
        <v>1.0735607675906182</v>
      </c>
      <c r="CZ13" s="148">
        <v>7</v>
      </c>
      <c r="DA13" s="146" t="s">
        <v>59</v>
      </c>
      <c r="DB13" s="145" t="s">
        <v>28</v>
      </c>
      <c r="DC13" s="130">
        <v>113.08699999999999</v>
      </c>
      <c r="DD13" s="142">
        <v>115.886</v>
      </c>
      <c r="DE13" s="132">
        <v>117.886</v>
      </c>
      <c r="DF13" s="233">
        <v>117.886</v>
      </c>
      <c r="DG13" s="125">
        <f t="shared" si="26"/>
        <v>1</v>
      </c>
      <c r="DH13" s="125">
        <f t="shared" si="27"/>
        <v>1.0172583400928499</v>
      </c>
      <c r="DI13" s="95">
        <f t="shared" si="28"/>
        <v>1.0424363543112825</v>
      </c>
      <c r="DJ13" s="130">
        <v>121.62</v>
      </c>
      <c r="DK13" s="131">
        <v>126.52823529411764</v>
      </c>
      <c r="DL13" s="132">
        <v>132.99882352941177</v>
      </c>
      <c r="DM13" s="233">
        <v>132.59866666666667</v>
      </c>
      <c r="DN13" s="125">
        <f t="shared" si="29"/>
        <v>0.99699127516976416</v>
      </c>
      <c r="DO13" s="78">
        <f t="shared" si="30"/>
        <v>1.0479768911534899</v>
      </c>
      <c r="DP13" s="95">
        <f t="shared" si="31"/>
        <v>1.0902702406402456</v>
      </c>
      <c r="DQ13" s="105">
        <v>127.76190476190476</v>
      </c>
      <c r="DR13" s="106">
        <v>136.09545454545454</v>
      </c>
      <c r="DS13" s="90">
        <v>136.09545454545454</v>
      </c>
      <c r="DT13" s="248">
        <v>136.09545454545454</v>
      </c>
      <c r="DU13" s="92">
        <f t="shared" si="32"/>
        <v>1</v>
      </c>
      <c r="DV13" s="92">
        <f t="shared" si="33"/>
        <v>1</v>
      </c>
      <c r="DW13" s="95">
        <f t="shared" si="34"/>
        <v>1.0652271880188391</v>
      </c>
      <c r="DX13" s="109"/>
      <c r="DY13" s="110" t="s">
        <v>59</v>
      </c>
      <c r="DZ13" s="111">
        <f t="shared" si="58"/>
        <v>3.8796516231196509E-3</v>
      </c>
      <c r="EA13" s="112">
        <f t="shared" si="35"/>
        <v>1.5823101214284874E-2</v>
      </c>
      <c r="EB13" s="113">
        <f t="shared" si="36"/>
        <v>5.0716831026767162E-2</v>
      </c>
      <c r="EC13" s="114">
        <f t="shared" si="37"/>
        <v>0.49000000000000909</v>
      </c>
      <c r="ED13" s="115">
        <f t="shared" si="38"/>
        <v>1.974960995237268</v>
      </c>
      <c r="EE13" s="116">
        <f t="shared" si="39"/>
        <v>6.1200000000000045</v>
      </c>
    </row>
    <row r="14" spans="1:135" s="20" customFormat="1" ht="24" customHeight="1" x14ac:dyDescent="0.25">
      <c r="A14" s="145">
        <v>8</v>
      </c>
      <c r="B14" s="152" t="s">
        <v>101</v>
      </c>
      <c r="C14" s="141" t="s">
        <v>28</v>
      </c>
      <c r="D14" s="119">
        <v>74.69</v>
      </c>
      <c r="E14" s="274"/>
      <c r="F14" s="120">
        <v>75.268659227443891</v>
      </c>
      <c r="G14" s="121">
        <v>75.25</v>
      </c>
      <c r="H14" s="55">
        <f t="shared" si="0"/>
        <v>75.37</v>
      </c>
      <c r="I14" s="55">
        <v>4.4672222222222224</v>
      </c>
      <c r="J14" s="55">
        <f t="shared" si="40"/>
        <v>336.69453888888893</v>
      </c>
      <c r="K14" s="55">
        <f t="shared" si="41"/>
        <v>336.15847222222226</v>
      </c>
      <c r="L14" s="55">
        <f t="shared" si="42"/>
        <v>336.24182713770909</v>
      </c>
      <c r="M14" s="55">
        <f t="shared" si="43"/>
        <v>333.65682777777778</v>
      </c>
      <c r="N14" s="92">
        <f t="shared" si="44"/>
        <v>1.001594684385382</v>
      </c>
      <c r="O14" s="92">
        <f t="shared" si="1"/>
        <v>1.0013463873755195</v>
      </c>
      <c r="P14" s="277"/>
      <c r="Q14" s="95">
        <f t="shared" si="2"/>
        <v>1.0091042977640916</v>
      </c>
      <c r="R14" s="96">
        <v>79.627272727272725</v>
      </c>
      <c r="S14" s="122">
        <v>78.943333333333328</v>
      </c>
      <c r="T14" s="123">
        <v>78.943333333333328</v>
      </c>
      <c r="U14" s="124">
        <v>79.209999999999994</v>
      </c>
      <c r="V14" s="125">
        <f t="shared" si="45"/>
        <v>1.0033779504285774</v>
      </c>
      <c r="W14" s="125">
        <f t="shared" si="46"/>
        <v>1.0033779504285774</v>
      </c>
      <c r="X14" s="95">
        <f t="shared" si="47"/>
        <v>0.99475967576207325</v>
      </c>
      <c r="Y14" s="153">
        <v>60.316666666666663</v>
      </c>
      <c r="Z14" s="127">
        <v>60.41375</v>
      </c>
      <c r="AA14" s="128">
        <v>59.986249999999998</v>
      </c>
      <c r="AB14" s="252">
        <v>59.986249999999998</v>
      </c>
      <c r="AC14" s="125">
        <f t="shared" si="48"/>
        <v>1</v>
      </c>
      <c r="AD14" s="125">
        <f t="shared" si="3"/>
        <v>0.99292379632120165</v>
      </c>
      <c r="AE14" s="129">
        <f t="shared" si="4"/>
        <v>0.99452196739430787</v>
      </c>
      <c r="AF14" s="145">
        <v>8</v>
      </c>
      <c r="AG14" s="152" t="s">
        <v>101</v>
      </c>
      <c r="AH14" s="141" t="s">
        <v>28</v>
      </c>
      <c r="AI14" s="130">
        <v>72.206428571428575</v>
      </c>
      <c r="AJ14" s="131">
        <v>72.956428571428575</v>
      </c>
      <c r="AK14" s="132">
        <v>73.456428571428575</v>
      </c>
      <c r="AL14" s="232">
        <v>73.242142857142866</v>
      </c>
      <c r="AM14" s="133">
        <f t="shared" si="5"/>
        <v>0.9970828187749784</v>
      </c>
      <c r="AN14" s="78">
        <f t="shared" si="6"/>
        <v>1.0039162318017605</v>
      </c>
      <c r="AO14" s="134">
        <f t="shared" si="7"/>
        <v>1.014343796060897</v>
      </c>
      <c r="AP14" s="75">
        <v>53.51428571428572</v>
      </c>
      <c r="AQ14" s="76">
        <v>55.145714285714284</v>
      </c>
      <c r="AR14" s="77">
        <v>55.145714285714284</v>
      </c>
      <c r="AS14" s="232">
        <v>54.861428571428569</v>
      </c>
      <c r="AT14" s="78">
        <f t="shared" si="8"/>
        <v>0.99484482669291741</v>
      </c>
      <c r="AU14" s="78">
        <f t="shared" si="9"/>
        <v>0.99484482669291741</v>
      </c>
      <c r="AV14" s="134">
        <f t="shared" si="10"/>
        <v>1.0251735184196475</v>
      </c>
      <c r="AW14" s="130">
        <v>62.26</v>
      </c>
      <c r="AX14" s="131">
        <v>63.022777777777776</v>
      </c>
      <c r="AY14" s="132">
        <v>63.019444444444439</v>
      </c>
      <c r="AZ14" s="233">
        <v>63.213888888888889</v>
      </c>
      <c r="BA14" s="133">
        <f t="shared" si="11"/>
        <v>1.0030854674483185</v>
      </c>
      <c r="BB14" s="78">
        <f t="shared" si="12"/>
        <v>1.0030324133249884</v>
      </c>
      <c r="BC14" s="134">
        <f t="shared" si="13"/>
        <v>1.0153210550737053</v>
      </c>
      <c r="BD14" s="145">
        <v>8</v>
      </c>
      <c r="BE14" s="152" t="s">
        <v>101</v>
      </c>
      <c r="BF14" s="141" t="s">
        <v>28</v>
      </c>
      <c r="BG14" s="130">
        <v>85.17</v>
      </c>
      <c r="BH14" s="131">
        <v>87.166923076923069</v>
      </c>
      <c r="BI14" s="132">
        <v>87.166923076923069</v>
      </c>
      <c r="BJ14" s="232">
        <v>87.25</v>
      </c>
      <c r="BK14" s="125">
        <f t="shared" si="49"/>
        <v>1.0009530785319061</v>
      </c>
      <c r="BL14" s="149">
        <f t="shared" si="50"/>
        <v>1.0009530785319061</v>
      </c>
      <c r="BM14" s="150">
        <f t="shared" si="51"/>
        <v>1.0244217447458024</v>
      </c>
      <c r="BN14" s="96">
        <v>79.08</v>
      </c>
      <c r="BO14" s="122">
        <v>77.652500000000003</v>
      </c>
      <c r="BP14" s="123">
        <v>77.652500000000003</v>
      </c>
      <c r="BQ14" s="124">
        <v>77.367500000000007</v>
      </c>
      <c r="BR14" s="92">
        <f t="shared" si="14"/>
        <v>0.99632980264640547</v>
      </c>
      <c r="BS14" s="92">
        <f t="shared" si="15"/>
        <v>0.99632980264640547</v>
      </c>
      <c r="BT14" s="95">
        <f t="shared" si="16"/>
        <v>0.97834471421345481</v>
      </c>
      <c r="BU14" s="130">
        <v>110.72727272727273</v>
      </c>
      <c r="BV14" s="131">
        <v>114.45454545454545</v>
      </c>
      <c r="BW14" s="132">
        <v>113</v>
      </c>
      <c r="BX14" s="232">
        <v>115.54545454545455</v>
      </c>
      <c r="BY14" s="92">
        <f t="shared" si="52"/>
        <v>1.0225261464199518</v>
      </c>
      <c r="BZ14" s="92">
        <f t="shared" si="53"/>
        <v>1.0095313741064338</v>
      </c>
      <c r="CA14" s="95">
        <f t="shared" si="54"/>
        <v>1.0435139573070606</v>
      </c>
      <c r="CB14" s="145">
        <v>8</v>
      </c>
      <c r="CC14" s="152" t="s">
        <v>101</v>
      </c>
      <c r="CD14" s="141" t="s">
        <v>28</v>
      </c>
      <c r="CE14" s="96">
        <v>64.41</v>
      </c>
      <c r="CF14" s="122">
        <v>63.91</v>
      </c>
      <c r="CG14" s="123">
        <v>63.92</v>
      </c>
      <c r="CH14" s="124">
        <v>63.996923076923075</v>
      </c>
      <c r="CI14" s="137">
        <f t="shared" si="20"/>
        <v>1.0012034273611243</v>
      </c>
      <c r="CJ14" s="92">
        <f t="shared" si="21"/>
        <v>1.0013600856974352</v>
      </c>
      <c r="CK14" s="95">
        <f t="shared" si="22"/>
        <v>0.99358675790906814</v>
      </c>
      <c r="CL14" s="96">
        <v>84.5</v>
      </c>
      <c r="CM14" s="122">
        <v>84.5</v>
      </c>
      <c r="CN14" s="123">
        <v>84.5</v>
      </c>
      <c r="CO14" s="124">
        <v>83.25</v>
      </c>
      <c r="CP14" s="125">
        <f t="shared" si="55"/>
        <v>0.98520710059171601</v>
      </c>
      <c r="CQ14" s="92">
        <f t="shared" si="56"/>
        <v>0.98520710059171601</v>
      </c>
      <c r="CR14" s="95">
        <f t="shared" si="57"/>
        <v>0.98520710059171601</v>
      </c>
      <c r="CS14" s="138">
        <v>58.801666666666669</v>
      </c>
      <c r="CT14" s="139">
        <v>57.994999999999997</v>
      </c>
      <c r="CU14" s="140">
        <v>58.328333333333333</v>
      </c>
      <c r="CV14" s="245">
        <v>58.828333333333333</v>
      </c>
      <c r="CW14" s="125">
        <f t="shared" si="23"/>
        <v>1.0085721633282854</v>
      </c>
      <c r="CX14" s="125">
        <f t="shared" si="24"/>
        <v>1.0143690548035751</v>
      </c>
      <c r="CY14" s="129">
        <f t="shared" si="25"/>
        <v>1.0004535018848673</v>
      </c>
      <c r="CZ14" s="145">
        <v>8</v>
      </c>
      <c r="DA14" s="152" t="s">
        <v>101</v>
      </c>
      <c r="DB14" s="141" t="s">
        <v>28</v>
      </c>
      <c r="DC14" s="130">
        <v>71.529333333333327</v>
      </c>
      <c r="DD14" s="131">
        <v>68.114000000000004</v>
      </c>
      <c r="DE14" s="132">
        <v>68.945999999999998</v>
      </c>
      <c r="DF14" s="233">
        <v>68.945999999999998</v>
      </c>
      <c r="DG14" s="125">
        <f t="shared" si="26"/>
        <v>1</v>
      </c>
      <c r="DH14" s="125">
        <f t="shared" si="27"/>
        <v>1.0122148163373168</v>
      </c>
      <c r="DI14" s="95">
        <f t="shared" si="28"/>
        <v>0.96388428057486908</v>
      </c>
      <c r="DJ14" s="130">
        <v>78.2</v>
      </c>
      <c r="DK14" s="131">
        <v>81.6935294117647</v>
      </c>
      <c r="DL14" s="132">
        <v>81.6935294117647</v>
      </c>
      <c r="DM14" s="233">
        <v>81.6935294117647</v>
      </c>
      <c r="DN14" s="125">
        <f t="shared" si="29"/>
        <v>1</v>
      </c>
      <c r="DO14" s="78">
        <f t="shared" si="30"/>
        <v>1</v>
      </c>
      <c r="DP14" s="95">
        <f t="shared" si="31"/>
        <v>1.0446742891530012</v>
      </c>
      <c r="DQ14" s="105">
        <v>85.38095238095238</v>
      </c>
      <c r="DR14" s="106">
        <v>87.792727272727262</v>
      </c>
      <c r="DS14" s="90">
        <v>87.792727272727262</v>
      </c>
      <c r="DT14" s="248">
        <v>87.792727272727262</v>
      </c>
      <c r="DU14" s="92">
        <f t="shared" si="32"/>
        <v>1</v>
      </c>
      <c r="DV14" s="92">
        <f t="shared" si="33"/>
        <v>1</v>
      </c>
      <c r="DW14" s="95">
        <f t="shared" si="34"/>
        <v>1.0282472240531357</v>
      </c>
      <c r="DX14" s="109"/>
      <c r="DY14" s="110" t="s">
        <v>92</v>
      </c>
      <c r="DZ14" s="111">
        <f t="shared" si="58"/>
        <v>1.594684385382017E-3</v>
      </c>
      <c r="EA14" s="112">
        <f t="shared" si="35"/>
        <v>1.3463873755195088E-3</v>
      </c>
      <c r="EB14" s="113">
        <f t="shared" si="36"/>
        <v>9.1042977640916067E-3</v>
      </c>
      <c r="EC14" s="114">
        <f t="shared" si="37"/>
        <v>0.12000000000000455</v>
      </c>
      <c r="ED14" s="115">
        <f t="shared" si="38"/>
        <v>0.10134077255611373</v>
      </c>
      <c r="EE14" s="116">
        <f t="shared" si="39"/>
        <v>0.68000000000000682</v>
      </c>
    </row>
    <row r="15" spans="1:135" s="20" customFormat="1" x14ac:dyDescent="0.25">
      <c r="A15" s="145">
        <v>9</v>
      </c>
      <c r="B15" s="146" t="s">
        <v>68</v>
      </c>
      <c r="C15" s="145" t="s">
        <v>27</v>
      </c>
      <c r="D15" s="119">
        <v>385.75</v>
      </c>
      <c r="E15" s="274"/>
      <c r="F15" s="120">
        <v>388.16966100985843</v>
      </c>
      <c r="G15" s="121">
        <v>387.62</v>
      </c>
      <c r="H15" s="55">
        <f t="shared" si="0"/>
        <v>388.1</v>
      </c>
      <c r="I15" s="55">
        <v>0.65555555555555556</v>
      </c>
      <c r="J15" s="55">
        <f t="shared" si="40"/>
        <v>254.42111111111112</v>
      </c>
      <c r="K15" s="55">
        <f t="shared" si="41"/>
        <v>254.10644444444443</v>
      </c>
      <c r="L15" s="55">
        <f t="shared" si="42"/>
        <v>254.46677777312942</v>
      </c>
      <c r="M15" s="55">
        <f t="shared" si="43"/>
        <v>252.88055555555556</v>
      </c>
      <c r="N15" s="92">
        <f t="shared" si="44"/>
        <v>1.0012383261957587</v>
      </c>
      <c r="O15" s="92">
        <f t="shared" si="1"/>
        <v>0.99982053978748064</v>
      </c>
      <c r="P15" s="277"/>
      <c r="Q15" s="95">
        <f t="shared" si="2"/>
        <v>1.0060920285158783</v>
      </c>
      <c r="R15" s="96">
        <v>359.54545454545456</v>
      </c>
      <c r="S15" s="122">
        <v>351.24583333333328</v>
      </c>
      <c r="T15" s="123">
        <v>347.91250000000002</v>
      </c>
      <c r="U15" s="124">
        <v>346.66250000000002</v>
      </c>
      <c r="V15" s="125">
        <f t="shared" si="45"/>
        <v>0.99640714260051022</v>
      </c>
      <c r="W15" s="125">
        <f t="shared" si="46"/>
        <v>0.98695120938563941</v>
      </c>
      <c r="X15" s="95">
        <f t="shared" si="47"/>
        <v>0.96416877370417198</v>
      </c>
      <c r="Y15" s="126">
        <v>312.85714285714283</v>
      </c>
      <c r="Z15" s="127">
        <v>301.66714285714284</v>
      </c>
      <c r="AA15" s="128">
        <v>301.66714285714284</v>
      </c>
      <c r="AB15" s="252">
        <v>314.85750000000002</v>
      </c>
      <c r="AC15" s="125">
        <f t="shared" si="48"/>
        <v>1.0437248717839436</v>
      </c>
      <c r="AD15" s="125">
        <f t="shared" si="3"/>
        <v>1.0437248717839436</v>
      </c>
      <c r="AE15" s="129">
        <f t="shared" si="4"/>
        <v>1.0063938356164386</v>
      </c>
      <c r="AF15" s="145">
        <v>9</v>
      </c>
      <c r="AG15" s="146" t="s">
        <v>68</v>
      </c>
      <c r="AH15" s="145" t="s">
        <v>27</v>
      </c>
      <c r="AI15" s="130">
        <v>464.72999999999996</v>
      </c>
      <c r="AJ15" s="131">
        <v>468.55142857142852</v>
      </c>
      <c r="AK15" s="132">
        <v>469.62285714285713</v>
      </c>
      <c r="AL15" s="232">
        <v>469.62285714285713</v>
      </c>
      <c r="AM15" s="133">
        <f t="shared" si="5"/>
        <v>1</v>
      </c>
      <c r="AN15" s="78">
        <f t="shared" si="6"/>
        <v>1.0022866829681756</v>
      </c>
      <c r="AO15" s="134">
        <f t="shared" si="7"/>
        <v>1.0105283866822825</v>
      </c>
      <c r="AP15" s="130">
        <v>416.27857142857141</v>
      </c>
      <c r="AQ15" s="131">
        <v>389.78285714285715</v>
      </c>
      <c r="AR15" s="77">
        <v>395.63142857142856</v>
      </c>
      <c r="AS15" s="232">
        <v>387.84</v>
      </c>
      <c r="AT15" s="78">
        <f t="shared" si="8"/>
        <v>0.98030634573304154</v>
      </c>
      <c r="AU15" s="78">
        <f t="shared" si="9"/>
        <v>0.9950155397877205</v>
      </c>
      <c r="AV15" s="134">
        <f t="shared" si="10"/>
        <v>0.93168379690797709</v>
      </c>
      <c r="AW15" s="135">
        <v>333.86</v>
      </c>
      <c r="AX15" s="131">
        <v>363.45647058823528</v>
      </c>
      <c r="AY15" s="132">
        <v>363.45647058823528</v>
      </c>
      <c r="AZ15" s="233">
        <v>363.45647058823528</v>
      </c>
      <c r="BA15" s="133">
        <f t="shared" si="11"/>
        <v>1</v>
      </c>
      <c r="BB15" s="78">
        <f t="shared" si="12"/>
        <v>1</v>
      </c>
      <c r="BC15" s="134">
        <f t="shared" si="13"/>
        <v>1.0886493457983444</v>
      </c>
      <c r="BD15" s="145">
        <v>9</v>
      </c>
      <c r="BE15" s="146" t="s">
        <v>68</v>
      </c>
      <c r="BF15" s="145" t="s">
        <v>27</v>
      </c>
      <c r="BG15" s="130">
        <v>323</v>
      </c>
      <c r="BH15" s="131">
        <v>343.11099999999999</v>
      </c>
      <c r="BI15" s="132">
        <v>343.11099999999999</v>
      </c>
      <c r="BJ15" s="232">
        <v>343.11099999999999</v>
      </c>
      <c r="BK15" s="125">
        <f t="shared" si="49"/>
        <v>1</v>
      </c>
      <c r="BL15" s="149">
        <f t="shared" si="50"/>
        <v>1</v>
      </c>
      <c r="BM15" s="150">
        <f t="shared" si="51"/>
        <v>1.0622631578947368</v>
      </c>
      <c r="BN15" s="96">
        <v>440.17</v>
      </c>
      <c r="BO15" s="136">
        <v>444.66714285714284</v>
      </c>
      <c r="BP15" s="123">
        <v>444.66714285714284</v>
      </c>
      <c r="BQ15" s="124">
        <v>444.66714285714284</v>
      </c>
      <c r="BR15" s="92">
        <f t="shared" si="14"/>
        <v>1</v>
      </c>
      <c r="BS15" s="92">
        <f t="shared" si="15"/>
        <v>1</v>
      </c>
      <c r="BT15" s="95">
        <f t="shared" si="16"/>
        <v>1.0102168318084894</v>
      </c>
      <c r="BU15" s="130">
        <v>440</v>
      </c>
      <c r="BV15" s="131">
        <v>414.83333333333337</v>
      </c>
      <c r="BW15" s="132">
        <v>428.42857142857139</v>
      </c>
      <c r="BX15" s="232">
        <v>428.42857142857139</v>
      </c>
      <c r="BY15" s="92">
        <f t="shared" ref="BY15" si="65">BX15/BW15</f>
        <v>1</v>
      </c>
      <c r="BZ15" s="92">
        <f t="shared" ref="BZ15" si="66">BX15/BV15</f>
        <v>1.0327727716237156</v>
      </c>
      <c r="CA15" s="95">
        <f t="shared" si="54"/>
        <v>0.97370129870129862</v>
      </c>
      <c r="CB15" s="145">
        <v>9</v>
      </c>
      <c r="CC15" s="146" t="s">
        <v>68</v>
      </c>
      <c r="CD15" s="145" t="s">
        <v>27</v>
      </c>
      <c r="CE15" s="96">
        <v>345.99545454545455</v>
      </c>
      <c r="CF15" s="136">
        <v>346.8745454545454</v>
      </c>
      <c r="CG15" s="123">
        <v>346.8745454545454</v>
      </c>
      <c r="CH15" s="124">
        <v>346.8745454545454</v>
      </c>
      <c r="CI15" s="137">
        <f t="shared" si="20"/>
        <v>1</v>
      </c>
      <c r="CJ15" s="92">
        <f t="shared" si="21"/>
        <v>1</v>
      </c>
      <c r="CK15" s="95">
        <f t="shared" si="22"/>
        <v>1.0025407585491137</v>
      </c>
      <c r="CL15" s="96">
        <v>439</v>
      </c>
      <c r="CM15" s="136">
        <v>465</v>
      </c>
      <c r="CN15" s="123">
        <v>475.66750000000002</v>
      </c>
      <c r="CO15" s="124">
        <v>475.66750000000002</v>
      </c>
      <c r="CP15" s="125">
        <f t="shared" ref="CP15" si="67">CO15/CN15</f>
        <v>1</v>
      </c>
      <c r="CQ15" s="92">
        <f>CO15/CM15</f>
        <v>1.0229408602150538</v>
      </c>
      <c r="CR15" s="95">
        <f t="shared" si="57"/>
        <v>1.0835250569476083</v>
      </c>
      <c r="CS15" s="138">
        <v>330.97</v>
      </c>
      <c r="CT15" s="139">
        <v>329.60833333333329</v>
      </c>
      <c r="CU15" s="140">
        <v>310.40333333333331</v>
      </c>
      <c r="CV15" s="245">
        <v>312.995</v>
      </c>
      <c r="CW15" s="125">
        <f t="shared" si="23"/>
        <v>1.0083493519184719</v>
      </c>
      <c r="CX15" s="125">
        <f t="shared" si="24"/>
        <v>0.94959674360984014</v>
      </c>
      <c r="CY15" s="129">
        <f t="shared" si="25"/>
        <v>0.94568994168655762</v>
      </c>
      <c r="CZ15" s="145">
        <v>9</v>
      </c>
      <c r="DA15" s="146" t="s">
        <v>68</v>
      </c>
      <c r="DB15" s="145" t="s">
        <v>27</v>
      </c>
      <c r="DC15" s="130">
        <v>392.226</v>
      </c>
      <c r="DD15" s="142">
        <v>392.22800000000001</v>
      </c>
      <c r="DE15" s="132">
        <v>392.22800000000001</v>
      </c>
      <c r="DF15" s="233">
        <v>392.22800000000001</v>
      </c>
      <c r="DG15" s="125">
        <f t="shared" si="26"/>
        <v>1</v>
      </c>
      <c r="DH15" s="125">
        <f t="shared" si="27"/>
        <v>1</v>
      </c>
      <c r="DI15" s="95">
        <f t="shared" si="28"/>
        <v>1.0000050991010285</v>
      </c>
      <c r="DJ15" s="130">
        <v>413.98</v>
      </c>
      <c r="DK15" s="131">
        <v>440.84916666666663</v>
      </c>
      <c r="DL15" s="132">
        <v>424.51583333333326</v>
      </c>
      <c r="DM15" s="233">
        <v>424.51583333333326</v>
      </c>
      <c r="DN15" s="125">
        <f t="shared" si="29"/>
        <v>1</v>
      </c>
      <c r="DO15" s="78">
        <f t="shared" si="30"/>
        <v>0.96295029101034169</v>
      </c>
      <c r="DP15" s="95">
        <f t="shared" si="31"/>
        <v>1.0254501022593683</v>
      </c>
      <c r="DQ15" s="105">
        <v>387.85714285714283</v>
      </c>
      <c r="DR15" s="106">
        <v>382.5</v>
      </c>
      <c r="DS15" s="90">
        <v>382.5</v>
      </c>
      <c r="DT15" s="248">
        <v>382.5</v>
      </c>
      <c r="DU15" s="92">
        <f t="shared" si="32"/>
        <v>1</v>
      </c>
      <c r="DV15" s="92">
        <f t="shared" si="33"/>
        <v>1</v>
      </c>
      <c r="DW15" s="95">
        <f t="shared" si="34"/>
        <v>0.98618784530386749</v>
      </c>
      <c r="DX15" s="109"/>
      <c r="DY15" s="110" t="s">
        <v>68</v>
      </c>
      <c r="DZ15" s="111">
        <f t="shared" si="58"/>
        <v>1.2383261957586988E-3</v>
      </c>
      <c r="EA15" s="112">
        <f t="shared" si="35"/>
        <v>-1.7946021251935562E-4</v>
      </c>
      <c r="EB15" s="113">
        <f t="shared" si="36"/>
        <v>6.0920285158783116E-3</v>
      </c>
      <c r="EC15" s="114">
        <f t="shared" si="37"/>
        <v>0.48000000000001819</v>
      </c>
      <c r="ED15" s="115">
        <f t="shared" si="38"/>
        <v>-6.9661009858407397E-2</v>
      </c>
      <c r="EE15" s="116">
        <f t="shared" si="39"/>
        <v>2.3500000000000227</v>
      </c>
    </row>
    <row r="16" spans="1:135" s="20" customFormat="1" x14ac:dyDescent="0.25">
      <c r="A16" s="145">
        <v>10</v>
      </c>
      <c r="B16" s="146" t="s">
        <v>69</v>
      </c>
      <c r="C16" s="145" t="s">
        <v>28</v>
      </c>
      <c r="D16" s="119">
        <v>88.55</v>
      </c>
      <c r="E16" s="274"/>
      <c r="F16" s="120">
        <v>88.694095198568931</v>
      </c>
      <c r="G16" s="121">
        <v>88.92</v>
      </c>
      <c r="H16" s="55">
        <f t="shared" si="0"/>
        <v>88.99</v>
      </c>
      <c r="I16" s="55">
        <v>3.6549999999999998</v>
      </c>
      <c r="J16" s="55">
        <f t="shared" si="40"/>
        <v>325.25844999999998</v>
      </c>
      <c r="K16" s="55">
        <f t="shared" si="41"/>
        <v>325.00259999999997</v>
      </c>
      <c r="L16" s="55">
        <f t="shared" si="42"/>
        <v>324.17691795076945</v>
      </c>
      <c r="M16" s="55">
        <f t="shared" si="43"/>
        <v>323.65024999999997</v>
      </c>
      <c r="N16" s="92">
        <f t="shared" si="44"/>
        <v>1.0007872244714349</v>
      </c>
      <c r="O16" s="92">
        <f t="shared" si="1"/>
        <v>1.003336240149568</v>
      </c>
      <c r="P16" s="277"/>
      <c r="Q16" s="95">
        <f t="shared" si="2"/>
        <v>1.0049689440993788</v>
      </c>
      <c r="R16" s="96">
        <v>90.818181818181813</v>
      </c>
      <c r="S16" s="122">
        <v>88.240833333333327</v>
      </c>
      <c r="T16" s="123">
        <v>88.240833333333327</v>
      </c>
      <c r="U16" s="124">
        <v>88.240833333333327</v>
      </c>
      <c r="V16" s="125">
        <f t="shared" si="45"/>
        <v>1</v>
      </c>
      <c r="W16" s="125">
        <f t="shared" si="46"/>
        <v>1</v>
      </c>
      <c r="X16" s="95">
        <f t="shared" si="47"/>
        <v>0.97162078745412073</v>
      </c>
      <c r="Y16" s="126">
        <v>75</v>
      </c>
      <c r="Z16" s="127">
        <v>75.286249999999995</v>
      </c>
      <c r="AA16" s="128">
        <v>75.286249999999995</v>
      </c>
      <c r="AB16" s="252">
        <v>75.286249999999995</v>
      </c>
      <c r="AC16" s="125">
        <f t="shared" si="48"/>
        <v>1</v>
      </c>
      <c r="AD16" s="125">
        <f t="shared" si="3"/>
        <v>1</v>
      </c>
      <c r="AE16" s="129">
        <f t="shared" si="4"/>
        <v>1.0038166666666666</v>
      </c>
      <c r="AF16" s="145">
        <v>10</v>
      </c>
      <c r="AG16" s="146" t="s">
        <v>69</v>
      </c>
      <c r="AH16" s="145" t="s">
        <v>28</v>
      </c>
      <c r="AI16" s="130">
        <v>92.392857142857139</v>
      </c>
      <c r="AJ16" s="131">
        <v>92.242857142857133</v>
      </c>
      <c r="AK16" s="132">
        <v>92.435714285714283</v>
      </c>
      <c r="AL16" s="232">
        <v>92.935714285714283</v>
      </c>
      <c r="AM16" s="133">
        <f t="shared" si="5"/>
        <v>1.0054091646704273</v>
      </c>
      <c r="AN16" s="78">
        <f t="shared" si="6"/>
        <v>1.0075112281245162</v>
      </c>
      <c r="AO16" s="134">
        <f t="shared" si="7"/>
        <v>1.0058755315036723</v>
      </c>
      <c r="AP16" s="130">
        <v>71.650000000000006</v>
      </c>
      <c r="AQ16" s="131">
        <v>70.611428571428576</v>
      </c>
      <c r="AR16" s="77">
        <v>73.254285714285714</v>
      </c>
      <c r="AS16" s="232">
        <v>73.275714285714287</v>
      </c>
      <c r="AT16" s="78">
        <f t="shared" si="8"/>
        <v>1.0002925231093256</v>
      </c>
      <c r="AU16" s="78">
        <f t="shared" si="9"/>
        <v>1.0377316500768794</v>
      </c>
      <c r="AV16" s="134">
        <f t="shared" si="10"/>
        <v>1.0226896620476522</v>
      </c>
      <c r="AW16" s="135">
        <v>76.14</v>
      </c>
      <c r="AX16" s="131">
        <v>76.25823529411764</v>
      </c>
      <c r="AY16" s="132">
        <v>75.572941176470593</v>
      </c>
      <c r="AZ16" s="233">
        <v>75.97</v>
      </c>
      <c r="BA16" s="133">
        <f t="shared" si="11"/>
        <v>1.0052539813503121</v>
      </c>
      <c r="BB16" s="78">
        <f t="shared" si="12"/>
        <v>0.9962202732202502</v>
      </c>
      <c r="BC16" s="134">
        <f t="shared" si="13"/>
        <v>0.99776727081691619</v>
      </c>
      <c r="BD16" s="145">
        <v>10</v>
      </c>
      <c r="BE16" s="146" t="s">
        <v>69</v>
      </c>
      <c r="BF16" s="145" t="s">
        <v>28</v>
      </c>
      <c r="BG16" s="130">
        <v>88.14</v>
      </c>
      <c r="BH16" s="131">
        <v>92.221999999999994</v>
      </c>
      <c r="BI16" s="132">
        <v>92.221999999999994</v>
      </c>
      <c r="BJ16" s="232">
        <v>92.221999999999994</v>
      </c>
      <c r="BK16" s="125">
        <f t="shared" si="49"/>
        <v>1</v>
      </c>
      <c r="BL16" s="149">
        <f t="shared" si="50"/>
        <v>1</v>
      </c>
      <c r="BM16" s="150">
        <f t="shared" si="51"/>
        <v>1.0463126843657817</v>
      </c>
      <c r="BN16" s="96">
        <v>94</v>
      </c>
      <c r="BO16" s="136">
        <v>91.5</v>
      </c>
      <c r="BP16" s="123">
        <v>92.5</v>
      </c>
      <c r="BQ16" s="124">
        <v>92.5</v>
      </c>
      <c r="BR16" s="92">
        <f t="shared" si="14"/>
        <v>1</v>
      </c>
      <c r="BS16" s="92">
        <f t="shared" si="15"/>
        <v>1.0109289617486339</v>
      </c>
      <c r="BT16" s="95">
        <f t="shared" si="16"/>
        <v>0.98404255319148937</v>
      </c>
      <c r="BU16" s="130">
        <v>129.28571428571428</v>
      </c>
      <c r="BV16" s="131">
        <v>127</v>
      </c>
      <c r="BW16" s="132">
        <v>128.42857142857142</v>
      </c>
      <c r="BX16" s="232">
        <v>128.42857142857142</v>
      </c>
      <c r="BY16" s="92">
        <f>BX16/BW16</f>
        <v>1</v>
      </c>
      <c r="BZ16" s="92">
        <f>BX16/BV16</f>
        <v>1.0112485939257592</v>
      </c>
      <c r="CA16" s="95">
        <f>BX16/BU16</f>
        <v>0.99337016574585635</v>
      </c>
      <c r="CB16" s="145">
        <v>10</v>
      </c>
      <c r="CC16" s="146" t="s">
        <v>69</v>
      </c>
      <c r="CD16" s="145" t="s">
        <v>28</v>
      </c>
      <c r="CE16" s="96">
        <v>85.542727272727276</v>
      </c>
      <c r="CF16" s="136">
        <v>87.091818181818184</v>
      </c>
      <c r="CG16" s="123">
        <v>87.3690909090909</v>
      </c>
      <c r="CH16" s="124">
        <v>87.3690909090909</v>
      </c>
      <c r="CI16" s="137">
        <f t="shared" si="20"/>
        <v>1</v>
      </c>
      <c r="CJ16" s="92">
        <f t="shared" si="21"/>
        <v>1.0031836828425589</v>
      </c>
      <c r="CK16" s="95">
        <f t="shared" si="22"/>
        <v>1.0213503087239761</v>
      </c>
      <c r="CL16" s="96">
        <v>82.5</v>
      </c>
      <c r="CM16" s="136">
        <v>82.5</v>
      </c>
      <c r="CN16" s="123">
        <v>82.5</v>
      </c>
      <c r="CO16" s="124">
        <v>82.5</v>
      </c>
      <c r="CP16" s="125">
        <f>CO16/CN16</f>
        <v>1</v>
      </c>
      <c r="CQ16" s="92">
        <f>CO16/CM16</f>
        <v>1</v>
      </c>
      <c r="CR16" s="95">
        <f>CO16/CL16</f>
        <v>1</v>
      </c>
      <c r="CS16" s="138">
        <v>69.691666666666677</v>
      </c>
      <c r="CT16" s="139">
        <v>73.174999999999997</v>
      </c>
      <c r="CU16" s="140">
        <v>70.11333333333333</v>
      </c>
      <c r="CV16" s="245">
        <v>70.11333333333333</v>
      </c>
      <c r="CW16" s="125">
        <f t="shared" si="23"/>
        <v>1</v>
      </c>
      <c r="CX16" s="125">
        <f t="shared" si="24"/>
        <v>0.95815966290855259</v>
      </c>
      <c r="CY16" s="129">
        <f t="shared" si="25"/>
        <v>1.0060504603611142</v>
      </c>
      <c r="CZ16" s="145">
        <v>10</v>
      </c>
      <c r="DA16" s="146" t="s">
        <v>69</v>
      </c>
      <c r="DB16" s="145" t="s">
        <v>28</v>
      </c>
      <c r="DC16" s="130">
        <v>83.941000000000003</v>
      </c>
      <c r="DD16" s="142">
        <v>86.25</v>
      </c>
      <c r="DE16" s="132">
        <v>86.528000000000006</v>
      </c>
      <c r="DF16" s="233">
        <v>86.528000000000006</v>
      </c>
      <c r="DG16" s="125">
        <f t="shared" si="26"/>
        <v>1</v>
      </c>
      <c r="DH16" s="125">
        <f t="shared" si="27"/>
        <v>1.0032231884057972</v>
      </c>
      <c r="DI16" s="95">
        <f t="shared" si="28"/>
        <v>1.0308192659129627</v>
      </c>
      <c r="DJ16" s="130">
        <v>92.9</v>
      </c>
      <c r="DK16" s="131">
        <v>94.755833333333328</v>
      </c>
      <c r="DL16" s="132">
        <v>95.845833333333317</v>
      </c>
      <c r="DM16" s="233">
        <v>95.845833333333317</v>
      </c>
      <c r="DN16" s="125">
        <f t="shared" si="29"/>
        <v>1</v>
      </c>
      <c r="DO16" s="78">
        <f t="shared" si="30"/>
        <v>1.0115032495800609</v>
      </c>
      <c r="DP16" s="95">
        <f t="shared" si="31"/>
        <v>1.0317097237172586</v>
      </c>
      <c r="DQ16" s="105">
        <v>107.72727272727273</v>
      </c>
      <c r="DR16" s="106">
        <v>104.58307692307692</v>
      </c>
      <c r="DS16" s="90">
        <v>104.58307692307692</v>
      </c>
      <c r="DT16" s="248">
        <v>104.58307692307692</v>
      </c>
      <c r="DU16" s="92">
        <f t="shared" si="32"/>
        <v>1</v>
      </c>
      <c r="DV16" s="92">
        <f t="shared" si="33"/>
        <v>1</v>
      </c>
      <c r="DW16" s="95">
        <f t="shared" si="34"/>
        <v>0.97081337228172659</v>
      </c>
      <c r="DX16" s="109"/>
      <c r="DY16" s="110" t="s">
        <v>69</v>
      </c>
      <c r="DZ16" s="270">
        <f t="shared" si="58"/>
        <v>7.872244714348664E-4</v>
      </c>
      <c r="EA16" s="112">
        <f t="shared" si="35"/>
        <v>3.336240149568015E-3</v>
      </c>
      <c r="EB16" s="113">
        <f t="shared" si="36"/>
        <v>4.9689440993787581E-3</v>
      </c>
      <c r="EC16" s="114">
        <f t="shared" si="37"/>
        <v>6.9999999999993179E-2</v>
      </c>
      <c r="ED16" s="115">
        <f t="shared" si="38"/>
        <v>0.2959048014310639</v>
      </c>
      <c r="EE16" s="116">
        <f t="shared" si="39"/>
        <v>0.43999999999999773</v>
      </c>
    </row>
    <row r="17" spans="1:137" s="20" customFormat="1" x14ac:dyDescent="0.25">
      <c r="A17" s="145">
        <v>11</v>
      </c>
      <c r="B17" s="146" t="s">
        <v>75</v>
      </c>
      <c r="C17" s="145" t="s">
        <v>27</v>
      </c>
      <c r="D17" s="119">
        <v>584.72</v>
      </c>
      <c r="E17" s="274"/>
      <c r="F17" s="120">
        <v>593.5181857561206</v>
      </c>
      <c r="G17" s="121">
        <v>592.27</v>
      </c>
      <c r="H17" s="55">
        <f t="shared" si="0"/>
        <v>593.4</v>
      </c>
      <c r="I17" s="55">
        <v>0.3611111111111111</v>
      </c>
      <c r="J17" s="55">
        <f t="shared" si="40"/>
        <v>214.28333333333333</v>
      </c>
      <c r="K17" s="55">
        <f t="shared" si="41"/>
        <v>213.87527777777777</v>
      </c>
      <c r="L17" s="55">
        <f t="shared" si="42"/>
        <v>214.32601152304355</v>
      </c>
      <c r="M17" s="55">
        <f t="shared" si="43"/>
        <v>211.14888888888891</v>
      </c>
      <c r="N17" s="92">
        <f t="shared" si="44"/>
        <v>1.0019079136204772</v>
      </c>
      <c r="O17" s="92">
        <f t="shared" si="1"/>
        <v>0.99980087256135197</v>
      </c>
      <c r="P17" s="277"/>
      <c r="Q17" s="95">
        <f t="shared" si="2"/>
        <v>1.0148447119989055</v>
      </c>
      <c r="R17" s="96">
        <v>550.52090909090907</v>
      </c>
      <c r="S17" s="122">
        <v>555.36249999999995</v>
      </c>
      <c r="T17" s="123">
        <v>555.36249999999995</v>
      </c>
      <c r="U17" s="124">
        <v>557.02916666666658</v>
      </c>
      <c r="V17" s="125">
        <f t="shared" si="45"/>
        <v>1.0030010428623946</v>
      </c>
      <c r="W17" s="125">
        <f t="shared" si="46"/>
        <v>1.0030010428623946</v>
      </c>
      <c r="X17" s="95">
        <f t="shared" si="47"/>
        <v>1.0118219988892061</v>
      </c>
      <c r="Y17" s="126">
        <v>466.16666666666669</v>
      </c>
      <c r="Z17" s="127">
        <v>441.85750000000002</v>
      </c>
      <c r="AA17" s="128">
        <v>426.85750000000002</v>
      </c>
      <c r="AB17" s="252">
        <v>439.66714285714284</v>
      </c>
      <c r="AC17" s="125">
        <f t="shared" si="48"/>
        <v>1.030009178372508</v>
      </c>
      <c r="AD17" s="125">
        <f t="shared" si="3"/>
        <v>0.99504284267471488</v>
      </c>
      <c r="AE17" s="129">
        <f t="shared" si="4"/>
        <v>0.94315440012258023</v>
      </c>
      <c r="AF17" s="145">
        <v>11</v>
      </c>
      <c r="AG17" s="146" t="s">
        <v>75</v>
      </c>
      <c r="AH17" s="145" t="s">
        <v>27</v>
      </c>
      <c r="AI17" s="130">
        <v>759.30000000000007</v>
      </c>
      <c r="AJ17" s="131">
        <v>774.22142857142853</v>
      </c>
      <c r="AK17" s="132">
        <v>775.07857142857142</v>
      </c>
      <c r="AL17" s="232">
        <v>775.07857142857142</v>
      </c>
      <c r="AM17" s="133">
        <f t="shared" si="5"/>
        <v>1</v>
      </c>
      <c r="AN17" s="78">
        <f t="shared" si="6"/>
        <v>1.0011071029882554</v>
      </c>
      <c r="AO17" s="134">
        <f t="shared" si="7"/>
        <v>1.0207804180542228</v>
      </c>
      <c r="AP17" s="130">
        <v>420.03857142857134</v>
      </c>
      <c r="AQ17" s="131">
        <v>424.75428571428569</v>
      </c>
      <c r="AR17" s="77">
        <v>419.04</v>
      </c>
      <c r="AS17" s="232">
        <v>427.61142857142852</v>
      </c>
      <c r="AT17" s="78">
        <f t="shared" si="8"/>
        <v>1.0204549173621338</v>
      </c>
      <c r="AU17" s="78">
        <f t="shared" si="9"/>
        <v>1.0067265780552117</v>
      </c>
      <c r="AV17" s="134">
        <f t="shared" si="10"/>
        <v>1.018028956524401</v>
      </c>
      <c r="AW17" s="135">
        <v>525.62</v>
      </c>
      <c r="AX17" s="131">
        <v>559.63882352941175</v>
      </c>
      <c r="AY17" s="132">
        <v>571.50764705882352</v>
      </c>
      <c r="AZ17" s="233">
        <v>569.74294117647059</v>
      </c>
      <c r="BA17" s="133">
        <f t="shared" si="11"/>
        <v>0.99691219200401826</v>
      </c>
      <c r="BB17" s="78">
        <f t="shared" si="12"/>
        <v>1.0180547117573731</v>
      </c>
      <c r="BC17" s="134">
        <f t="shared" si="13"/>
        <v>1.0839445629475106</v>
      </c>
      <c r="BD17" s="145">
        <v>11</v>
      </c>
      <c r="BE17" s="146" t="s">
        <v>75</v>
      </c>
      <c r="BF17" s="145" t="s">
        <v>27</v>
      </c>
      <c r="BG17" s="130">
        <v>609</v>
      </c>
      <c r="BH17" s="131">
        <v>618.90916666666658</v>
      </c>
      <c r="BI17" s="132">
        <v>618.90916666666658</v>
      </c>
      <c r="BJ17" s="232">
        <v>621.36333333333323</v>
      </c>
      <c r="BK17" s="125">
        <f t="shared" si="49"/>
        <v>1.0039653099337409</v>
      </c>
      <c r="BL17" s="149">
        <f t="shared" si="50"/>
        <v>1.0039653099337409</v>
      </c>
      <c r="BM17" s="150">
        <f t="shared" si="51"/>
        <v>1.0203010399562122</v>
      </c>
      <c r="BN17" s="96">
        <v>563</v>
      </c>
      <c r="BO17" s="136">
        <v>563</v>
      </c>
      <c r="BP17" s="123">
        <v>563</v>
      </c>
      <c r="BQ17" s="124">
        <v>563</v>
      </c>
      <c r="BR17" s="92">
        <f t="shared" si="14"/>
        <v>1</v>
      </c>
      <c r="BS17" s="92">
        <f t="shared" si="15"/>
        <v>1</v>
      </c>
      <c r="BT17" s="95">
        <f t="shared" si="16"/>
        <v>1</v>
      </c>
      <c r="BU17" s="130">
        <v>793.09090909090912</v>
      </c>
      <c r="BV17" s="131">
        <v>769</v>
      </c>
      <c r="BW17" s="132">
        <v>787</v>
      </c>
      <c r="BX17" s="232">
        <v>779.09090909090912</v>
      </c>
      <c r="BY17" s="92">
        <f t="shared" si="52"/>
        <v>0.98995032921335335</v>
      </c>
      <c r="BZ17" s="92">
        <f t="shared" si="53"/>
        <v>1.013122118453718</v>
      </c>
      <c r="CA17" s="95">
        <f t="shared" si="54"/>
        <v>0.9823475469967905</v>
      </c>
      <c r="CB17" s="145">
        <v>11</v>
      </c>
      <c r="CC17" s="146" t="s">
        <v>75</v>
      </c>
      <c r="CD17" s="145" t="s">
        <v>27</v>
      </c>
      <c r="CE17" s="96">
        <v>508.56454545454545</v>
      </c>
      <c r="CF17" s="136">
        <v>518.51909090909089</v>
      </c>
      <c r="CG17" s="123">
        <v>518.02363636363634</v>
      </c>
      <c r="CH17" s="124">
        <v>518.02363636363634</v>
      </c>
      <c r="CI17" s="137">
        <f t="shared" si="20"/>
        <v>1</v>
      </c>
      <c r="CJ17" s="92">
        <f t="shared" si="21"/>
        <v>0.99904448157427361</v>
      </c>
      <c r="CK17" s="95">
        <f t="shared" si="22"/>
        <v>1.018599587788088</v>
      </c>
      <c r="CL17" s="96">
        <v>728</v>
      </c>
      <c r="CM17" s="136">
        <v>738</v>
      </c>
      <c r="CN17" s="123">
        <v>738</v>
      </c>
      <c r="CO17" s="124">
        <v>738</v>
      </c>
      <c r="CP17" s="125">
        <f>CO17/CN17</f>
        <v>1</v>
      </c>
      <c r="CQ17" s="92">
        <f t="shared" si="56"/>
        <v>1</v>
      </c>
      <c r="CR17" s="95">
        <f t="shared" si="57"/>
        <v>1.0137362637362637</v>
      </c>
      <c r="CS17" s="138">
        <v>475.78333333333336</v>
      </c>
      <c r="CT17" s="139">
        <v>472.48</v>
      </c>
      <c r="CU17" s="140">
        <v>476.64666666666665</v>
      </c>
      <c r="CV17" s="245">
        <v>476.64666666666665</v>
      </c>
      <c r="CW17" s="125">
        <f t="shared" si="23"/>
        <v>1</v>
      </c>
      <c r="CX17" s="125">
        <f t="shared" si="24"/>
        <v>1.0088187154306354</v>
      </c>
      <c r="CY17" s="129">
        <f t="shared" si="25"/>
        <v>1.0018145514414825</v>
      </c>
      <c r="CZ17" s="145">
        <v>11</v>
      </c>
      <c r="DA17" s="146" t="s">
        <v>75</v>
      </c>
      <c r="DB17" s="145" t="s">
        <v>27</v>
      </c>
      <c r="DC17" s="130">
        <v>557.12333333333333</v>
      </c>
      <c r="DD17" s="142">
        <v>561.12199999999996</v>
      </c>
      <c r="DE17" s="132">
        <v>561.12199999999996</v>
      </c>
      <c r="DF17" s="233">
        <v>561.12199999999996</v>
      </c>
      <c r="DG17" s="125">
        <f t="shared" si="26"/>
        <v>1</v>
      </c>
      <c r="DH17" s="125">
        <f t="shared" si="27"/>
        <v>1</v>
      </c>
      <c r="DI17" s="95">
        <f t="shared" si="28"/>
        <v>1.0071773455309116</v>
      </c>
      <c r="DJ17" s="130">
        <v>590.15</v>
      </c>
      <c r="DK17" s="131">
        <v>664.77071428571423</v>
      </c>
      <c r="DL17" s="132">
        <v>633.65266666666662</v>
      </c>
      <c r="DM17" s="233">
        <v>633.65266666666662</v>
      </c>
      <c r="DN17" s="125">
        <f t="shared" si="29"/>
        <v>1</v>
      </c>
      <c r="DO17" s="78">
        <f t="shared" si="30"/>
        <v>0.95318980371678452</v>
      </c>
      <c r="DP17" s="95">
        <f t="shared" si="31"/>
        <v>1.073714592335282</v>
      </c>
      <c r="DQ17" s="105">
        <v>639.76190476190482</v>
      </c>
      <c r="DR17" s="106">
        <v>647.61909090909091</v>
      </c>
      <c r="DS17" s="90">
        <v>647.61909090909091</v>
      </c>
      <c r="DT17" s="248">
        <v>647.61909090909091</v>
      </c>
      <c r="DU17" s="92">
        <f t="shared" si="32"/>
        <v>1</v>
      </c>
      <c r="DV17" s="92">
        <f t="shared" si="33"/>
        <v>1</v>
      </c>
      <c r="DW17" s="95">
        <f t="shared" si="34"/>
        <v>1.0122814223365022</v>
      </c>
      <c r="DX17" s="109"/>
      <c r="DY17" s="110" t="s">
        <v>75</v>
      </c>
      <c r="DZ17" s="111">
        <f t="shared" si="58"/>
        <v>1.907913620477153E-3</v>
      </c>
      <c r="EA17" s="112">
        <f t="shared" si="35"/>
        <v>-1.9912743864802795E-4</v>
      </c>
      <c r="EB17" s="113">
        <f t="shared" si="36"/>
        <v>1.4844711998905469E-2</v>
      </c>
      <c r="EC17" s="114">
        <f t="shared" si="37"/>
        <v>1.1299999999999955</v>
      </c>
      <c r="ED17" s="115">
        <f t="shared" si="38"/>
        <v>-0.11818575612062432</v>
      </c>
      <c r="EE17" s="116">
        <f t="shared" si="39"/>
        <v>8.67999999999995</v>
      </c>
    </row>
    <row r="18" spans="1:137" s="20" customFormat="1" x14ac:dyDescent="0.25">
      <c r="A18" s="145">
        <v>12</v>
      </c>
      <c r="B18" s="146" t="s">
        <v>76</v>
      </c>
      <c r="C18" s="145" t="s">
        <v>65</v>
      </c>
      <c r="D18" s="119">
        <v>84.09</v>
      </c>
      <c r="E18" s="274"/>
      <c r="F18" s="120">
        <v>87.755108172581387</v>
      </c>
      <c r="G18" s="121">
        <v>90.07</v>
      </c>
      <c r="H18" s="55">
        <f t="shared" si="0"/>
        <v>90.4</v>
      </c>
      <c r="I18" s="55">
        <v>1.961111111111111</v>
      </c>
      <c r="J18" s="55">
        <f t="shared" si="40"/>
        <v>177.28444444444446</v>
      </c>
      <c r="K18" s="55">
        <f t="shared" si="41"/>
        <v>176.63727777777777</v>
      </c>
      <c r="L18" s="55">
        <f t="shared" si="42"/>
        <v>172.09751769400683</v>
      </c>
      <c r="M18" s="55">
        <f t="shared" si="43"/>
        <v>164.90983333333332</v>
      </c>
      <c r="N18" s="92">
        <f t="shared" si="44"/>
        <v>1.003663817031198</v>
      </c>
      <c r="O18" s="92">
        <f t="shared" si="1"/>
        <v>1.0301394629041662</v>
      </c>
      <c r="P18" s="277"/>
      <c r="Q18" s="95">
        <f t="shared" si="2"/>
        <v>1.0750386490664765</v>
      </c>
      <c r="R18" s="96">
        <v>103.19727272727273</v>
      </c>
      <c r="S18" s="122">
        <v>96.755833333333328</v>
      </c>
      <c r="T18" s="123">
        <v>97.420833333333334</v>
      </c>
      <c r="U18" s="124">
        <v>96.873333333333335</v>
      </c>
      <c r="V18" s="125">
        <f t="shared" si="45"/>
        <v>0.99438005217911984</v>
      </c>
      <c r="W18" s="125">
        <f t="shared" si="46"/>
        <v>1.0012143970647764</v>
      </c>
      <c r="X18" s="95">
        <f t="shared" si="47"/>
        <v>0.93871989804757583</v>
      </c>
      <c r="Y18" s="126">
        <v>92.333333333333329</v>
      </c>
      <c r="Z18" s="127">
        <v>88.142499999999998</v>
      </c>
      <c r="AA18" s="128">
        <v>91.428749999999994</v>
      </c>
      <c r="AB18" s="252">
        <v>91.428749999999994</v>
      </c>
      <c r="AC18" s="125">
        <f t="shared" si="48"/>
        <v>1</v>
      </c>
      <c r="AD18" s="125">
        <f t="shared" si="3"/>
        <v>1.0372833763507956</v>
      </c>
      <c r="AE18" s="129">
        <f t="shared" si="4"/>
        <v>0.99020306859205776</v>
      </c>
      <c r="AF18" s="145">
        <v>12</v>
      </c>
      <c r="AG18" s="146" t="s">
        <v>76</v>
      </c>
      <c r="AH18" s="145" t="s">
        <v>65</v>
      </c>
      <c r="AI18" s="130">
        <v>80.376923076923077</v>
      </c>
      <c r="AJ18" s="131">
        <v>88.957142857142856</v>
      </c>
      <c r="AK18" s="132">
        <v>93.01428571428572</v>
      </c>
      <c r="AL18" s="232">
        <v>93.978571428571428</v>
      </c>
      <c r="AM18" s="133">
        <f t="shared" si="5"/>
        <v>1.0103670711104284</v>
      </c>
      <c r="AN18" s="78">
        <f t="shared" si="6"/>
        <v>1.0564477276377067</v>
      </c>
      <c r="AO18" s="134">
        <f t="shared" si="7"/>
        <v>1.1692233022982377</v>
      </c>
      <c r="AP18" s="130">
        <v>68.352857142857147</v>
      </c>
      <c r="AQ18" s="131">
        <v>73.781428571428563</v>
      </c>
      <c r="AR18" s="77">
        <v>75.354285714285709</v>
      </c>
      <c r="AS18" s="232">
        <v>75.782857142857139</v>
      </c>
      <c r="AT18" s="78">
        <f t="shared" si="8"/>
        <v>1.0056874194282248</v>
      </c>
      <c r="AU18" s="78">
        <f t="shared" si="9"/>
        <v>1.0271264545859393</v>
      </c>
      <c r="AV18" s="134">
        <f t="shared" si="10"/>
        <v>1.1087006499885048</v>
      </c>
      <c r="AW18" s="135">
        <v>70.58</v>
      </c>
      <c r="AX18" s="131">
        <v>76.229444444444439</v>
      </c>
      <c r="AY18" s="132">
        <v>78.696111111111108</v>
      </c>
      <c r="AZ18" s="233">
        <v>80.678235294117641</v>
      </c>
      <c r="BA18" s="133">
        <f t="shared" si="11"/>
        <v>1.0251870664893208</v>
      </c>
      <c r="BB18" s="78">
        <f t="shared" si="12"/>
        <v>1.0583605309220829</v>
      </c>
      <c r="BC18" s="134">
        <f t="shared" si="13"/>
        <v>1.1430750254196322</v>
      </c>
      <c r="BD18" s="145">
        <v>12</v>
      </c>
      <c r="BE18" s="146" t="s">
        <v>76</v>
      </c>
      <c r="BF18" s="145" t="s">
        <v>65</v>
      </c>
      <c r="BG18" s="130">
        <v>83.59</v>
      </c>
      <c r="BH18" s="131">
        <v>93.36333333333333</v>
      </c>
      <c r="BI18" s="132">
        <v>93.36333333333333</v>
      </c>
      <c r="BJ18" s="232">
        <v>93.909166666666664</v>
      </c>
      <c r="BK18" s="125">
        <f t="shared" si="49"/>
        <v>1.005846335106573</v>
      </c>
      <c r="BL18" s="149">
        <f t="shared" si="50"/>
        <v>1.005846335106573</v>
      </c>
      <c r="BM18" s="150">
        <f t="shared" si="51"/>
        <v>1.1234497746939425</v>
      </c>
      <c r="BN18" s="96">
        <v>72.83</v>
      </c>
      <c r="BO18" s="136">
        <v>84.828749999999999</v>
      </c>
      <c r="BP18" s="123">
        <v>84.828749999999999</v>
      </c>
      <c r="BQ18" s="124">
        <v>84.828749999999999</v>
      </c>
      <c r="BR18" s="92">
        <f t="shared" si="14"/>
        <v>1</v>
      </c>
      <c r="BS18" s="92">
        <f t="shared" si="15"/>
        <v>1</v>
      </c>
      <c r="BT18" s="95">
        <f t="shared" si="16"/>
        <v>1.1647501029795415</v>
      </c>
      <c r="BU18" s="130">
        <v>117.18181818181819</v>
      </c>
      <c r="BV18" s="131">
        <v>116.27272727272728</v>
      </c>
      <c r="BW18" s="132">
        <v>122.27272727272727</v>
      </c>
      <c r="BX18" s="232">
        <v>123.54545454545453</v>
      </c>
      <c r="BY18" s="92">
        <f t="shared" si="52"/>
        <v>1.0104089219330854</v>
      </c>
      <c r="BZ18" s="92">
        <f t="shared" si="53"/>
        <v>1.0625488663017981</v>
      </c>
      <c r="CA18" s="95">
        <f t="shared" si="54"/>
        <v>1.0543056633048873</v>
      </c>
      <c r="CB18" s="145">
        <v>12</v>
      </c>
      <c r="CC18" s="146" t="s">
        <v>76</v>
      </c>
      <c r="CD18" s="145" t="s">
        <v>65</v>
      </c>
      <c r="CE18" s="96">
        <v>81.935384615384621</v>
      </c>
      <c r="CF18" s="136">
        <v>80.306153846153848</v>
      </c>
      <c r="CG18" s="123">
        <v>84.606923076923067</v>
      </c>
      <c r="CH18" s="124">
        <v>83.921538461538461</v>
      </c>
      <c r="CI18" s="137">
        <f t="shared" si="20"/>
        <v>0.99189918991899195</v>
      </c>
      <c r="CJ18" s="92">
        <f t="shared" si="21"/>
        <v>1.0450200195406043</v>
      </c>
      <c r="CK18" s="95">
        <f t="shared" si="22"/>
        <v>1.0242404896916895</v>
      </c>
      <c r="CL18" s="96">
        <v>78.2</v>
      </c>
      <c r="CM18" s="136">
        <v>89.4</v>
      </c>
      <c r="CN18" s="123">
        <v>91.4</v>
      </c>
      <c r="CO18" s="124">
        <v>91.4</v>
      </c>
      <c r="CP18" s="125">
        <f t="shared" si="55"/>
        <v>1</v>
      </c>
      <c r="CQ18" s="92">
        <f t="shared" si="56"/>
        <v>1.0223713646532437</v>
      </c>
      <c r="CR18" s="95">
        <f t="shared" si="57"/>
        <v>1.1687979539641944</v>
      </c>
      <c r="CS18" s="138">
        <v>71.313333333333333</v>
      </c>
      <c r="CT18" s="139">
        <v>74.946666666666673</v>
      </c>
      <c r="CU18" s="140">
        <v>78.106666666666669</v>
      </c>
      <c r="CV18" s="245">
        <v>78.273333333333326</v>
      </c>
      <c r="CW18" s="125">
        <f t="shared" si="23"/>
        <v>1.0021338340730623</v>
      </c>
      <c r="CX18" s="125">
        <f t="shared" si="24"/>
        <v>1.0443871197295853</v>
      </c>
      <c r="CY18" s="129">
        <f t="shared" si="25"/>
        <v>1.0975974572309992</v>
      </c>
      <c r="CZ18" s="145">
        <v>12</v>
      </c>
      <c r="DA18" s="146" t="s">
        <v>76</v>
      </c>
      <c r="DB18" s="145" t="s">
        <v>65</v>
      </c>
      <c r="DC18" s="130">
        <v>75.885000000000005</v>
      </c>
      <c r="DD18" s="142">
        <v>73.885999999999996</v>
      </c>
      <c r="DE18" s="132">
        <v>76.084000000000003</v>
      </c>
      <c r="DF18" s="233">
        <v>76.084000000000003</v>
      </c>
      <c r="DG18" s="125">
        <f t="shared" si="26"/>
        <v>1</v>
      </c>
      <c r="DH18" s="125">
        <f t="shared" si="27"/>
        <v>1.0297485315215333</v>
      </c>
      <c r="DI18" s="95">
        <f t="shared" si="28"/>
        <v>1.0026223891414641</v>
      </c>
      <c r="DJ18" s="130">
        <v>83.93</v>
      </c>
      <c r="DK18" s="131">
        <v>92.415625000000006</v>
      </c>
      <c r="DL18" s="132">
        <v>95.082499999999996</v>
      </c>
      <c r="DM18" s="233">
        <v>95.665625000000006</v>
      </c>
      <c r="DN18" s="125">
        <f t="shared" si="29"/>
        <v>1.0061328320143035</v>
      </c>
      <c r="DO18" s="78">
        <f t="shared" si="30"/>
        <v>1.0351672133364893</v>
      </c>
      <c r="DP18" s="95">
        <f t="shared" si="31"/>
        <v>1.1398263433813893</v>
      </c>
      <c r="DQ18" s="105">
        <v>97.61904761904762</v>
      </c>
      <c r="DR18" s="106">
        <v>99.285909090909072</v>
      </c>
      <c r="DS18" s="90">
        <v>99.285909090909072</v>
      </c>
      <c r="DT18" s="248">
        <v>99.285909090909072</v>
      </c>
      <c r="DU18" s="92">
        <f t="shared" si="32"/>
        <v>1</v>
      </c>
      <c r="DV18" s="92">
        <f t="shared" si="33"/>
        <v>1</v>
      </c>
      <c r="DW18" s="95">
        <f t="shared" si="34"/>
        <v>1.0170751662971174</v>
      </c>
      <c r="DX18" s="109"/>
      <c r="DY18" s="110" t="s">
        <v>76</v>
      </c>
      <c r="DZ18" s="111">
        <f t="shared" si="58"/>
        <v>3.6638170311980023E-3</v>
      </c>
      <c r="EA18" s="112">
        <f t="shared" si="35"/>
        <v>3.0139462904166248E-2</v>
      </c>
      <c r="EB18" s="113">
        <f t="shared" si="36"/>
        <v>7.5038649066476504E-2</v>
      </c>
      <c r="EC18" s="114">
        <f t="shared" si="37"/>
        <v>0.33000000000001251</v>
      </c>
      <c r="ED18" s="115">
        <f t="shared" si="38"/>
        <v>2.6448918274186184</v>
      </c>
      <c r="EE18" s="116">
        <f t="shared" si="39"/>
        <v>6.3100000000000023</v>
      </c>
    </row>
    <row r="19" spans="1:137" s="20" customFormat="1" ht="16.5" customHeight="1" x14ac:dyDescent="0.25">
      <c r="A19" s="145">
        <v>13</v>
      </c>
      <c r="B19" s="146" t="s">
        <v>77</v>
      </c>
      <c r="C19" s="145" t="s">
        <v>27</v>
      </c>
      <c r="D19" s="119">
        <v>65.78</v>
      </c>
      <c r="E19" s="274">
        <v>64.66</v>
      </c>
      <c r="F19" s="120">
        <v>65.44240782385215</v>
      </c>
      <c r="G19" s="121">
        <v>66.02</v>
      </c>
      <c r="H19" s="55">
        <f t="shared" si="0"/>
        <v>66.040000000000006</v>
      </c>
      <c r="I19" s="55">
        <v>1.9749999999999999</v>
      </c>
      <c r="J19" s="55">
        <f t="shared" si="40"/>
        <v>130.429</v>
      </c>
      <c r="K19" s="55">
        <f t="shared" si="41"/>
        <v>130.38949999999997</v>
      </c>
      <c r="L19" s="55">
        <f t="shared" si="42"/>
        <v>129.24875545210799</v>
      </c>
      <c r="M19" s="55">
        <f t="shared" si="43"/>
        <v>129.91549999999998</v>
      </c>
      <c r="N19" s="92">
        <f t="shared" si="44"/>
        <v>1.0003029385034838</v>
      </c>
      <c r="O19" s="92">
        <f t="shared" si="1"/>
        <v>1.0091315737916668</v>
      </c>
      <c r="P19" s="279">
        <f>H19-E19</f>
        <v>1.3800000000000097</v>
      </c>
      <c r="Q19" s="95">
        <f t="shared" si="2"/>
        <v>1.0039525691699605</v>
      </c>
      <c r="R19" s="96">
        <v>70.343636363636364</v>
      </c>
      <c r="S19" s="122">
        <v>68</v>
      </c>
      <c r="T19" s="123">
        <v>66.981666666666669</v>
      </c>
      <c r="U19" s="124">
        <v>66.814166666666665</v>
      </c>
      <c r="V19" s="125">
        <f t="shared" si="45"/>
        <v>0.99749931573316075</v>
      </c>
      <c r="W19" s="125">
        <f t="shared" si="46"/>
        <v>0.98256127450980391</v>
      </c>
      <c r="X19" s="95">
        <f t="shared" si="47"/>
        <v>0.94982531641207235</v>
      </c>
      <c r="Y19" s="126">
        <v>69.38</v>
      </c>
      <c r="Z19" s="127">
        <v>67.561250000000001</v>
      </c>
      <c r="AA19" s="128">
        <v>69.761250000000004</v>
      </c>
      <c r="AB19" s="252">
        <v>67.713750000000005</v>
      </c>
      <c r="AC19" s="125">
        <f t="shared" si="48"/>
        <v>0.97064989517819711</v>
      </c>
      <c r="AD19" s="125">
        <f t="shared" si="3"/>
        <v>1.0022572110492332</v>
      </c>
      <c r="AE19" s="129">
        <f t="shared" si="4"/>
        <v>0.97598371288555796</v>
      </c>
      <c r="AF19" s="145">
        <v>13</v>
      </c>
      <c r="AG19" s="146" t="s">
        <v>77</v>
      </c>
      <c r="AH19" s="145" t="s">
        <v>27</v>
      </c>
      <c r="AI19" s="130">
        <v>57.914285714285718</v>
      </c>
      <c r="AJ19" s="131">
        <v>60.98571428571428</v>
      </c>
      <c r="AK19" s="132">
        <v>63.2</v>
      </c>
      <c r="AL19" s="232">
        <v>63.485714285714288</v>
      </c>
      <c r="AM19" s="133">
        <f t="shared" si="5"/>
        <v>1.0045207956600362</v>
      </c>
      <c r="AN19" s="78">
        <f t="shared" si="6"/>
        <v>1.0409932068400094</v>
      </c>
      <c r="AO19" s="134">
        <f t="shared" si="7"/>
        <v>1.096201282683769</v>
      </c>
      <c r="AP19" s="130">
        <v>47.980000000000004</v>
      </c>
      <c r="AQ19" s="131">
        <v>48.438571428571429</v>
      </c>
      <c r="AR19" s="77">
        <v>48.438571428571429</v>
      </c>
      <c r="AS19" s="232">
        <v>49.155714285714289</v>
      </c>
      <c r="AT19" s="78">
        <f t="shared" si="8"/>
        <v>1.0148052024655676</v>
      </c>
      <c r="AU19" s="78">
        <f t="shared" si="9"/>
        <v>1.0148052024655676</v>
      </c>
      <c r="AV19" s="134">
        <f t="shared" si="10"/>
        <v>1.0245042577264336</v>
      </c>
      <c r="AW19" s="135">
        <v>56</v>
      </c>
      <c r="AX19" s="131">
        <v>57.940555555555562</v>
      </c>
      <c r="AY19" s="132">
        <v>58.462777777777774</v>
      </c>
      <c r="AZ19" s="233">
        <v>58.523888888888891</v>
      </c>
      <c r="BA19" s="133">
        <f t="shared" si="11"/>
        <v>1.0010452994783006</v>
      </c>
      <c r="BB19" s="78">
        <f t="shared" si="12"/>
        <v>1.0100677897845491</v>
      </c>
      <c r="BC19" s="134">
        <f t="shared" si="13"/>
        <v>1.0450694444444444</v>
      </c>
      <c r="BD19" s="145">
        <v>13</v>
      </c>
      <c r="BE19" s="146" t="s">
        <v>77</v>
      </c>
      <c r="BF19" s="145" t="s">
        <v>27</v>
      </c>
      <c r="BG19" s="130">
        <v>76.42</v>
      </c>
      <c r="BH19" s="131">
        <v>74.36333333333333</v>
      </c>
      <c r="BI19" s="132">
        <v>74.36333333333333</v>
      </c>
      <c r="BJ19" s="232">
        <v>74.36333333333333</v>
      </c>
      <c r="BK19" s="125">
        <f t="shared" si="49"/>
        <v>1</v>
      </c>
      <c r="BL19" s="149">
        <f t="shared" si="50"/>
        <v>1</v>
      </c>
      <c r="BM19" s="150">
        <f t="shared" si="51"/>
        <v>0.97308732443513912</v>
      </c>
      <c r="BN19" s="96">
        <v>64.959999999999994</v>
      </c>
      <c r="BO19" s="136">
        <v>64.959999999999994</v>
      </c>
      <c r="BP19" s="123">
        <v>64.959999999999994</v>
      </c>
      <c r="BQ19" s="124">
        <v>64.959999999999994</v>
      </c>
      <c r="BR19" s="92">
        <f t="shared" si="14"/>
        <v>1</v>
      </c>
      <c r="BS19" s="92">
        <f t="shared" si="15"/>
        <v>1</v>
      </c>
      <c r="BT19" s="95">
        <f t="shared" si="16"/>
        <v>1</v>
      </c>
      <c r="BU19" s="130">
        <v>81.36363636363636</v>
      </c>
      <c r="BV19" s="131">
        <v>87.090909090909093</v>
      </c>
      <c r="BW19" s="132">
        <v>86.636363636363626</v>
      </c>
      <c r="BX19" s="232">
        <v>86.636363636363626</v>
      </c>
      <c r="BY19" s="92">
        <f t="shared" si="52"/>
        <v>1</v>
      </c>
      <c r="BZ19" s="92">
        <f t="shared" si="53"/>
        <v>0.99478079331941527</v>
      </c>
      <c r="CA19" s="95">
        <f t="shared" si="54"/>
        <v>1.0648044692737428</v>
      </c>
      <c r="CB19" s="145">
        <v>13</v>
      </c>
      <c r="CC19" s="146" t="s">
        <v>77</v>
      </c>
      <c r="CD19" s="145" t="s">
        <v>27</v>
      </c>
      <c r="CE19" s="96">
        <v>58.383076923076928</v>
      </c>
      <c r="CF19" s="136">
        <v>58.536923076923074</v>
      </c>
      <c r="CG19" s="123">
        <v>59.613846153846154</v>
      </c>
      <c r="CH19" s="124">
        <v>60.690769230769234</v>
      </c>
      <c r="CI19" s="137">
        <f t="shared" si="20"/>
        <v>1.0180649823221244</v>
      </c>
      <c r="CJ19" s="92">
        <f t="shared" si="21"/>
        <v>1.03679465951799</v>
      </c>
      <c r="CK19" s="95">
        <f t="shared" si="22"/>
        <v>1.0395267332472529</v>
      </c>
      <c r="CL19" s="96">
        <v>79.5</v>
      </c>
      <c r="CM19" s="136">
        <v>77.599999999999994</v>
      </c>
      <c r="CN19" s="123">
        <v>79.2</v>
      </c>
      <c r="CO19" s="124">
        <v>79.2</v>
      </c>
      <c r="CP19" s="125">
        <f t="shared" si="55"/>
        <v>1</v>
      </c>
      <c r="CQ19" s="92">
        <f t="shared" si="56"/>
        <v>1.0206185567010311</v>
      </c>
      <c r="CR19" s="95">
        <f t="shared" si="57"/>
        <v>0.99622641509433962</v>
      </c>
      <c r="CS19" s="138">
        <v>58.834000000000003</v>
      </c>
      <c r="CT19" s="139">
        <v>52.961666666666666</v>
      </c>
      <c r="CU19" s="140">
        <v>53.244999999999997</v>
      </c>
      <c r="CV19" s="245">
        <v>53.594999999999999</v>
      </c>
      <c r="CW19" s="125">
        <f t="shared" si="23"/>
        <v>1.0065733871725044</v>
      </c>
      <c r="CX19" s="125">
        <f t="shared" si="24"/>
        <v>1.0119583346445542</v>
      </c>
      <c r="CY19" s="129">
        <f t="shared" si="25"/>
        <v>0.91095285039263008</v>
      </c>
      <c r="CZ19" s="145">
        <v>13</v>
      </c>
      <c r="DA19" s="146" t="s">
        <v>77</v>
      </c>
      <c r="DB19" s="145" t="s">
        <v>27</v>
      </c>
      <c r="DC19" s="130">
        <v>55.696000000000005</v>
      </c>
      <c r="DD19" s="142">
        <v>52.12</v>
      </c>
      <c r="DE19" s="132">
        <v>52.12</v>
      </c>
      <c r="DF19" s="233">
        <v>52.12</v>
      </c>
      <c r="DG19" s="125">
        <f t="shared" si="26"/>
        <v>1</v>
      </c>
      <c r="DH19" s="125">
        <f t="shared" si="27"/>
        <v>1</v>
      </c>
      <c r="DI19" s="95">
        <f t="shared" si="28"/>
        <v>0.93579431197931617</v>
      </c>
      <c r="DJ19" s="130">
        <v>71.53</v>
      </c>
      <c r="DK19" s="131">
        <v>71.587058823529404</v>
      </c>
      <c r="DL19" s="132">
        <v>73.234117647058824</v>
      </c>
      <c r="DM19" s="233">
        <v>73.234117647058824</v>
      </c>
      <c r="DN19" s="125">
        <f t="shared" si="29"/>
        <v>1</v>
      </c>
      <c r="DO19" s="78">
        <f t="shared" si="30"/>
        <v>1.0230077733405645</v>
      </c>
      <c r="DP19" s="95">
        <f t="shared" si="31"/>
        <v>1.0238238172383451</v>
      </c>
      <c r="DQ19" s="105">
        <v>72.61904761904762</v>
      </c>
      <c r="DR19" s="106">
        <v>74.047727272727272</v>
      </c>
      <c r="DS19" s="90">
        <v>74.047727272727272</v>
      </c>
      <c r="DT19" s="248">
        <v>74.047727272727272</v>
      </c>
      <c r="DU19" s="92">
        <f t="shared" si="32"/>
        <v>1</v>
      </c>
      <c r="DV19" s="92">
        <f t="shared" si="33"/>
        <v>1</v>
      </c>
      <c r="DW19" s="95">
        <f t="shared" si="34"/>
        <v>1.0196736214605067</v>
      </c>
      <c r="DX19" s="109"/>
      <c r="DY19" s="110" t="s">
        <v>77</v>
      </c>
      <c r="DZ19" s="111">
        <f t="shared" si="58"/>
        <v>3.0293850348384055E-4</v>
      </c>
      <c r="EA19" s="112">
        <f t="shared" si="35"/>
        <v>9.1315737916668471E-3</v>
      </c>
      <c r="EB19" s="113">
        <f t="shared" si="36"/>
        <v>3.9525691699604515E-3</v>
      </c>
      <c r="EC19" s="114">
        <f t="shared" si="37"/>
        <v>2.0000000000010232E-2</v>
      </c>
      <c r="ED19" s="115">
        <f t="shared" si="38"/>
        <v>0.59759217614785598</v>
      </c>
      <c r="EE19" s="116">
        <f t="shared" si="39"/>
        <v>0.26000000000000512</v>
      </c>
    </row>
    <row r="20" spans="1:137" s="20" customFormat="1" x14ac:dyDescent="0.25">
      <c r="A20" s="145">
        <v>14</v>
      </c>
      <c r="B20" s="146" t="s">
        <v>78</v>
      </c>
      <c r="C20" s="145" t="s">
        <v>27</v>
      </c>
      <c r="D20" s="119">
        <v>21.81</v>
      </c>
      <c r="E20" s="274"/>
      <c r="F20" s="120">
        <v>21.591724818132381</v>
      </c>
      <c r="G20" s="121">
        <v>21.32</v>
      </c>
      <c r="H20" s="55">
        <f t="shared" si="0"/>
        <v>21.3</v>
      </c>
      <c r="I20" s="55">
        <v>0.25</v>
      </c>
      <c r="J20" s="55">
        <f t="shared" si="40"/>
        <v>5.3250000000000002</v>
      </c>
      <c r="K20" s="55">
        <f t="shared" si="41"/>
        <v>5.33</v>
      </c>
      <c r="L20" s="55">
        <f t="shared" si="42"/>
        <v>5.3979312045330952</v>
      </c>
      <c r="M20" s="55">
        <f t="shared" si="43"/>
        <v>5.4524999999999997</v>
      </c>
      <c r="N20" s="92">
        <f t="shared" si="44"/>
        <v>0.99906191369606001</v>
      </c>
      <c r="O20" s="92">
        <f t="shared" si="1"/>
        <v>0.98648904519719549</v>
      </c>
      <c r="P20" s="277"/>
      <c r="Q20" s="95">
        <f t="shared" si="2"/>
        <v>0.97661623108665763</v>
      </c>
      <c r="R20" s="96">
        <v>28.015454545454546</v>
      </c>
      <c r="S20" s="122">
        <v>26.954999999999998</v>
      </c>
      <c r="T20" s="123">
        <v>25.954999999999998</v>
      </c>
      <c r="U20" s="124">
        <v>25.954999999999998</v>
      </c>
      <c r="V20" s="125">
        <f t="shared" si="45"/>
        <v>1</v>
      </c>
      <c r="W20" s="125">
        <f t="shared" si="46"/>
        <v>0.96290113151548873</v>
      </c>
      <c r="X20" s="95">
        <f t="shared" si="47"/>
        <v>0.92645293182334421</v>
      </c>
      <c r="Y20" s="126">
        <v>24</v>
      </c>
      <c r="Z20" s="127">
        <v>24</v>
      </c>
      <c r="AA20" s="128">
        <v>24</v>
      </c>
      <c r="AB20" s="252">
        <v>24</v>
      </c>
      <c r="AC20" s="125">
        <f t="shared" si="48"/>
        <v>1</v>
      </c>
      <c r="AD20" s="125">
        <f t="shared" si="3"/>
        <v>1</v>
      </c>
      <c r="AE20" s="129">
        <f t="shared" si="4"/>
        <v>1</v>
      </c>
      <c r="AF20" s="145">
        <v>14</v>
      </c>
      <c r="AG20" s="146" t="s">
        <v>78</v>
      </c>
      <c r="AH20" s="145" t="s">
        <v>27</v>
      </c>
      <c r="AI20" s="130">
        <v>19.2</v>
      </c>
      <c r="AJ20" s="131">
        <v>19.664285714285715</v>
      </c>
      <c r="AK20" s="132">
        <v>18.342857142857142</v>
      </c>
      <c r="AL20" s="232">
        <v>18.057142857142857</v>
      </c>
      <c r="AM20" s="133">
        <f t="shared" si="5"/>
        <v>0.98442367601246117</v>
      </c>
      <c r="AN20" s="78">
        <f t="shared" si="6"/>
        <v>0.91827097711587358</v>
      </c>
      <c r="AO20" s="134">
        <f t="shared" si="7"/>
        <v>0.94047619047619047</v>
      </c>
      <c r="AP20" s="130">
        <v>15.712857142857144</v>
      </c>
      <c r="AQ20" s="131">
        <v>13.87</v>
      </c>
      <c r="AR20" s="77">
        <v>13.827142857142857</v>
      </c>
      <c r="AS20" s="232">
        <v>13.998571428571429</v>
      </c>
      <c r="AT20" s="78">
        <f t="shared" si="8"/>
        <v>1.0123979749974172</v>
      </c>
      <c r="AU20" s="78">
        <f t="shared" si="9"/>
        <v>1.0092697497167578</v>
      </c>
      <c r="AV20" s="134">
        <f t="shared" si="10"/>
        <v>0.8908991726520592</v>
      </c>
      <c r="AW20" s="135">
        <v>16.18</v>
      </c>
      <c r="AX20" s="131">
        <v>16.520555555555553</v>
      </c>
      <c r="AY20" s="132">
        <v>16.703333333333333</v>
      </c>
      <c r="AZ20" s="233">
        <v>16.725555555555555</v>
      </c>
      <c r="BA20" s="133">
        <f t="shared" si="11"/>
        <v>1.0013304064391673</v>
      </c>
      <c r="BB20" s="78">
        <f t="shared" si="12"/>
        <v>1.0124087836701754</v>
      </c>
      <c r="BC20" s="134">
        <f t="shared" si="13"/>
        <v>1.0337178958934212</v>
      </c>
      <c r="BD20" s="145">
        <v>14</v>
      </c>
      <c r="BE20" s="146" t="s">
        <v>78</v>
      </c>
      <c r="BF20" s="145" t="s">
        <v>27</v>
      </c>
      <c r="BG20" s="130">
        <v>23.83</v>
      </c>
      <c r="BH20" s="131">
        <v>24.041538461538462</v>
      </c>
      <c r="BI20" s="132">
        <v>24.041538461538462</v>
      </c>
      <c r="BJ20" s="232">
        <v>24.083076923076923</v>
      </c>
      <c r="BK20" s="125">
        <f t="shared" si="49"/>
        <v>1.001727778844308</v>
      </c>
      <c r="BL20" s="149">
        <f t="shared" si="50"/>
        <v>1.001727778844308</v>
      </c>
      <c r="BM20" s="150">
        <f t="shared" si="51"/>
        <v>1.0106200974853934</v>
      </c>
      <c r="BN20" s="96">
        <v>20</v>
      </c>
      <c r="BO20" s="136">
        <v>20</v>
      </c>
      <c r="BP20" s="123">
        <v>20</v>
      </c>
      <c r="BQ20" s="124">
        <v>20</v>
      </c>
      <c r="BR20" s="92">
        <f t="shared" si="14"/>
        <v>1</v>
      </c>
      <c r="BS20" s="92">
        <f t="shared" si="15"/>
        <v>1</v>
      </c>
      <c r="BT20" s="95">
        <f>BQ20/BN20</f>
        <v>1</v>
      </c>
      <c r="BU20" s="130">
        <v>30.454545454545453</v>
      </c>
      <c r="BV20" s="131">
        <v>31.545454545454543</v>
      </c>
      <c r="BW20" s="132">
        <v>30</v>
      </c>
      <c r="BX20" s="232">
        <v>29.818181818181817</v>
      </c>
      <c r="BY20" s="92">
        <f t="shared" si="52"/>
        <v>0.9939393939393939</v>
      </c>
      <c r="BZ20" s="92">
        <f t="shared" si="53"/>
        <v>0.94524495677233433</v>
      </c>
      <c r="CA20" s="95">
        <f t="shared" si="54"/>
        <v>0.9791044776119403</v>
      </c>
      <c r="CB20" s="145">
        <v>14</v>
      </c>
      <c r="CC20" s="146" t="s">
        <v>78</v>
      </c>
      <c r="CD20" s="145" t="s">
        <v>27</v>
      </c>
      <c r="CE20" s="96">
        <v>17.883846153846154</v>
      </c>
      <c r="CF20" s="136">
        <v>17.883846153846154</v>
      </c>
      <c r="CG20" s="123">
        <v>17.883846153846154</v>
      </c>
      <c r="CH20" s="124">
        <v>17.883846153846154</v>
      </c>
      <c r="CI20" s="137">
        <f t="shared" si="20"/>
        <v>1</v>
      </c>
      <c r="CJ20" s="92">
        <f t="shared" si="21"/>
        <v>1</v>
      </c>
      <c r="CK20" s="95">
        <f t="shared" si="22"/>
        <v>1</v>
      </c>
      <c r="CL20" s="96">
        <v>20.6</v>
      </c>
      <c r="CM20" s="136">
        <v>16.2</v>
      </c>
      <c r="CN20" s="123">
        <v>16.2</v>
      </c>
      <c r="CO20" s="124">
        <v>16.2</v>
      </c>
      <c r="CP20" s="125">
        <f t="shared" si="55"/>
        <v>1</v>
      </c>
      <c r="CQ20" s="92">
        <f t="shared" si="56"/>
        <v>1</v>
      </c>
      <c r="CR20" s="95">
        <f t="shared" si="57"/>
        <v>0.78640776699029113</v>
      </c>
      <c r="CS20" s="138">
        <v>17.548333333333336</v>
      </c>
      <c r="CT20" s="139">
        <v>17.813333333333333</v>
      </c>
      <c r="CU20" s="140">
        <v>17.73</v>
      </c>
      <c r="CV20" s="245">
        <v>17.73</v>
      </c>
      <c r="CW20" s="125">
        <f t="shared" si="23"/>
        <v>1</v>
      </c>
      <c r="CX20" s="125">
        <f t="shared" si="24"/>
        <v>0.9953218562874252</v>
      </c>
      <c r="CY20" s="129">
        <f t="shared" si="25"/>
        <v>1.0103523601481621</v>
      </c>
      <c r="CZ20" s="145">
        <v>14</v>
      </c>
      <c r="DA20" s="146" t="s">
        <v>78</v>
      </c>
      <c r="DB20" s="145" t="s">
        <v>27</v>
      </c>
      <c r="DC20" s="130">
        <v>20.560000000000002</v>
      </c>
      <c r="DD20" s="142">
        <v>20.56</v>
      </c>
      <c r="DE20" s="132">
        <v>20.56</v>
      </c>
      <c r="DF20" s="233">
        <v>20.56</v>
      </c>
      <c r="DG20" s="125">
        <f t="shared" si="26"/>
        <v>1</v>
      </c>
      <c r="DH20" s="125">
        <f t="shared" si="27"/>
        <v>1</v>
      </c>
      <c r="DI20" s="95">
        <f t="shared" si="28"/>
        <v>0.99999999999999978</v>
      </c>
      <c r="DJ20" s="130">
        <v>20.74</v>
      </c>
      <c r="DK20" s="131">
        <v>21.920588235294119</v>
      </c>
      <c r="DL20" s="132">
        <v>21.920588235294119</v>
      </c>
      <c r="DM20" s="233">
        <v>21.920588235294119</v>
      </c>
      <c r="DN20" s="125">
        <f t="shared" si="29"/>
        <v>1</v>
      </c>
      <c r="DO20" s="78">
        <f t="shared" si="30"/>
        <v>1</v>
      </c>
      <c r="DP20" s="95">
        <f t="shared" si="31"/>
        <v>1.0569232514606615</v>
      </c>
      <c r="DQ20" s="105">
        <v>30.595238095238095</v>
      </c>
      <c r="DR20" s="106">
        <v>31.309545454545454</v>
      </c>
      <c r="DS20" s="90">
        <v>31.309545454545454</v>
      </c>
      <c r="DT20" s="248">
        <v>31.309545454545454</v>
      </c>
      <c r="DU20" s="92">
        <f t="shared" si="32"/>
        <v>1</v>
      </c>
      <c r="DV20" s="92">
        <f t="shared" si="33"/>
        <v>1</v>
      </c>
      <c r="DW20" s="95">
        <f t="shared" si="34"/>
        <v>1.0233470109656879</v>
      </c>
      <c r="DX20" s="109"/>
      <c r="DY20" s="110" t="s">
        <v>78</v>
      </c>
      <c r="DZ20" s="111">
        <f t="shared" si="58"/>
        <v>-9.3808630393998893E-4</v>
      </c>
      <c r="EA20" s="112">
        <f t="shared" si="35"/>
        <v>-1.3510954802804509E-2</v>
      </c>
      <c r="EB20" s="113">
        <f t="shared" si="36"/>
        <v>-2.3383768913342373E-2</v>
      </c>
      <c r="EC20" s="114">
        <f t="shared" si="37"/>
        <v>-1.9999999999999574E-2</v>
      </c>
      <c r="ED20" s="115">
        <f t="shared" si="38"/>
        <v>-0.29172481813237994</v>
      </c>
      <c r="EE20" s="116">
        <f t="shared" si="39"/>
        <v>-0.50999999999999801</v>
      </c>
    </row>
    <row r="21" spans="1:137" s="20" customFormat="1" x14ac:dyDescent="0.25">
      <c r="A21" s="145">
        <v>15</v>
      </c>
      <c r="B21" s="146" t="s">
        <v>79</v>
      </c>
      <c r="C21" s="145" t="s">
        <v>27</v>
      </c>
      <c r="D21" s="119">
        <v>693.19</v>
      </c>
      <c r="E21" s="274"/>
      <c r="F21" s="120">
        <v>694.05168629981119</v>
      </c>
      <c r="G21" s="121">
        <v>693.31</v>
      </c>
      <c r="H21" s="55">
        <f t="shared" si="0"/>
        <v>694.28</v>
      </c>
      <c r="I21" s="55">
        <v>3.8888888888888883E-2</v>
      </c>
      <c r="J21" s="55">
        <f t="shared" si="40"/>
        <v>26.999777777777773</v>
      </c>
      <c r="K21" s="55">
        <f t="shared" si="41"/>
        <v>26.962055555555548</v>
      </c>
      <c r="L21" s="55">
        <f t="shared" si="42"/>
        <v>26.990898911659318</v>
      </c>
      <c r="M21" s="55">
        <f t="shared" si="43"/>
        <v>26.957388888888886</v>
      </c>
      <c r="N21" s="92">
        <f t="shared" si="44"/>
        <v>1.0013990855461483</v>
      </c>
      <c r="O21" s="92">
        <f t="shared" si="1"/>
        <v>1.0003289577774905</v>
      </c>
      <c r="P21" s="277"/>
      <c r="Q21" s="95">
        <f t="shared" si="2"/>
        <v>1.0015724404564403</v>
      </c>
      <c r="R21" s="96">
        <v>688.86363636363637</v>
      </c>
      <c r="S21" s="122">
        <v>676.81166666666661</v>
      </c>
      <c r="T21" s="123">
        <v>676.81166666666661</v>
      </c>
      <c r="U21" s="124">
        <v>676.81166666666661</v>
      </c>
      <c r="V21" s="125">
        <f t="shared" si="45"/>
        <v>1</v>
      </c>
      <c r="W21" s="125">
        <f t="shared" si="46"/>
        <v>1</v>
      </c>
      <c r="X21" s="95">
        <f t="shared" si="47"/>
        <v>0.98250456395029129</v>
      </c>
      <c r="Y21" s="126">
        <v>536.20000000000005</v>
      </c>
      <c r="Z21" s="127">
        <v>541.66714285714284</v>
      </c>
      <c r="AA21" s="128">
        <v>532</v>
      </c>
      <c r="AB21" s="252">
        <v>532</v>
      </c>
      <c r="AC21" s="125">
        <f t="shared" si="48"/>
        <v>1</v>
      </c>
      <c r="AD21" s="125">
        <f t="shared" si="3"/>
        <v>0.98215298272265261</v>
      </c>
      <c r="AE21" s="129">
        <f t="shared" si="4"/>
        <v>0.9921671018276762</v>
      </c>
      <c r="AF21" s="145">
        <v>15</v>
      </c>
      <c r="AG21" s="146" t="s">
        <v>79</v>
      </c>
      <c r="AH21" s="145" t="s">
        <v>27</v>
      </c>
      <c r="AI21" s="130">
        <v>790.36428571428576</v>
      </c>
      <c r="AJ21" s="131">
        <v>798.37857142857138</v>
      </c>
      <c r="AK21" s="132">
        <v>806.73571428571427</v>
      </c>
      <c r="AL21" s="232">
        <v>806.73571428571427</v>
      </c>
      <c r="AM21" s="133">
        <f t="shared" si="5"/>
        <v>1</v>
      </c>
      <c r="AN21" s="78">
        <f t="shared" si="6"/>
        <v>1.010467644243243</v>
      </c>
      <c r="AO21" s="134">
        <f t="shared" si="7"/>
        <v>1.0207137757453615</v>
      </c>
      <c r="AP21" s="130">
        <v>687.44285714285718</v>
      </c>
      <c r="AQ21" s="131">
        <v>630.01428571428573</v>
      </c>
      <c r="AR21" s="77">
        <v>630.01428571428573</v>
      </c>
      <c r="AS21" s="232">
        <v>630.01428571428573</v>
      </c>
      <c r="AT21" s="78">
        <f t="shared" si="8"/>
        <v>1</v>
      </c>
      <c r="AU21" s="78">
        <f t="shared" si="9"/>
        <v>1</v>
      </c>
      <c r="AV21" s="134">
        <f t="shared" si="10"/>
        <v>0.91646058893206706</v>
      </c>
      <c r="AW21" s="135">
        <v>531.57000000000005</v>
      </c>
      <c r="AX21" s="131">
        <v>549.40944444444438</v>
      </c>
      <c r="AY21" s="132">
        <v>547.02055555555557</v>
      </c>
      <c r="AZ21" s="233">
        <v>547.02055555555557</v>
      </c>
      <c r="BA21" s="133">
        <f t="shared" si="11"/>
        <v>1</v>
      </c>
      <c r="BB21" s="78">
        <f t="shared" si="12"/>
        <v>0.99565189693580092</v>
      </c>
      <c r="BC21" s="134">
        <f t="shared" si="13"/>
        <v>1.0290658907680184</v>
      </c>
      <c r="BD21" s="145">
        <v>15</v>
      </c>
      <c r="BE21" s="146" t="s">
        <v>79</v>
      </c>
      <c r="BF21" s="145" t="s">
        <v>27</v>
      </c>
      <c r="BG21" s="130">
        <v>574.13</v>
      </c>
      <c r="BH21" s="131">
        <v>610.54583333333323</v>
      </c>
      <c r="BI21" s="132">
        <v>610.54583333333323</v>
      </c>
      <c r="BJ21" s="232">
        <v>610.54583333333323</v>
      </c>
      <c r="BK21" s="125">
        <f t="shared" si="49"/>
        <v>1</v>
      </c>
      <c r="BL21" s="149">
        <f t="shared" si="50"/>
        <v>1</v>
      </c>
      <c r="BM21" s="150">
        <f t="shared" si="51"/>
        <v>1.063427853157531</v>
      </c>
      <c r="BN21" s="96">
        <v>542</v>
      </c>
      <c r="BO21" s="136">
        <v>542</v>
      </c>
      <c r="BP21" s="123">
        <v>542</v>
      </c>
      <c r="BQ21" s="124">
        <v>542</v>
      </c>
      <c r="BR21" s="92">
        <f t="shared" si="14"/>
        <v>1</v>
      </c>
      <c r="BS21" s="92">
        <f t="shared" si="15"/>
        <v>1</v>
      </c>
      <c r="BT21" s="95">
        <f t="shared" si="16"/>
        <v>1</v>
      </c>
      <c r="BU21" s="130">
        <v>975.4545454545455</v>
      </c>
      <c r="BV21" s="131">
        <v>1002.7272727272726</v>
      </c>
      <c r="BW21" s="132">
        <v>984.5454545454545</v>
      </c>
      <c r="BX21" s="232">
        <v>998.18181818181813</v>
      </c>
      <c r="BY21" s="92">
        <f t="shared" si="52"/>
        <v>1.0138504155124655</v>
      </c>
      <c r="BZ21" s="92">
        <f t="shared" si="53"/>
        <v>0.99546690843155039</v>
      </c>
      <c r="CA21" s="95">
        <f t="shared" si="54"/>
        <v>1.0232991612301956</v>
      </c>
      <c r="CB21" s="145">
        <v>15</v>
      </c>
      <c r="CC21" s="146" t="s">
        <v>79</v>
      </c>
      <c r="CD21" s="145" t="s">
        <v>27</v>
      </c>
      <c r="CE21" s="96">
        <v>476.09230769230766</v>
      </c>
      <c r="CF21" s="136">
        <v>476.09230769230766</v>
      </c>
      <c r="CG21" s="123">
        <v>476.09230769230766</v>
      </c>
      <c r="CH21" s="124">
        <v>476.09230769230766</v>
      </c>
      <c r="CI21" s="137">
        <f t="shared" si="20"/>
        <v>1</v>
      </c>
      <c r="CJ21" s="92">
        <f t="shared" si="21"/>
        <v>1</v>
      </c>
      <c r="CK21" s="95">
        <f t="shared" si="22"/>
        <v>1</v>
      </c>
      <c r="CL21" s="96">
        <v>833.75</v>
      </c>
      <c r="CM21" s="136">
        <v>833.75</v>
      </c>
      <c r="CN21" s="123">
        <v>833.75</v>
      </c>
      <c r="CO21" s="124">
        <v>833.75</v>
      </c>
      <c r="CP21" s="125">
        <f t="shared" si="55"/>
        <v>1</v>
      </c>
      <c r="CQ21" s="92">
        <f t="shared" si="56"/>
        <v>1</v>
      </c>
      <c r="CR21" s="95">
        <f t="shared" si="57"/>
        <v>1</v>
      </c>
      <c r="CS21" s="138">
        <v>528.24333333333334</v>
      </c>
      <c r="CT21" s="139">
        <v>513.6633333333333</v>
      </c>
      <c r="CU21" s="140">
        <v>528.24333333333334</v>
      </c>
      <c r="CV21" s="245">
        <v>528.24333333333334</v>
      </c>
      <c r="CW21" s="125">
        <f t="shared" si="23"/>
        <v>1</v>
      </c>
      <c r="CX21" s="125">
        <f t="shared" si="24"/>
        <v>1.0283843503202488</v>
      </c>
      <c r="CY21" s="129">
        <f t="shared" si="25"/>
        <v>1</v>
      </c>
      <c r="CZ21" s="145">
        <v>15</v>
      </c>
      <c r="DA21" s="146" t="s">
        <v>79</v>
      </c>
      <c r="DB21" s="145" t="s">
        <v>27</v>
      </c>
      <c r="DC21" s="130">
        <v>890.12999999999988</v>
      </c>
      <c r="DD21" s="142">
        <v>890.13</v>
      </c>
      <c r="DE21" s="132">
        <v>890.13</v>
      </c>
      <c r="DF21" s="233">
        <v>890.13</v>
      </c>
      <c r="DG21" s="125">
        <f t="shared" si="26"/>
        <v>1</v>
      </c>
      <c r="DH21" s="125">
        <f t="shared" si="27"/>
        <v>1</v>
      </c>
      <c r="DI21" s="95">
        <f t="shared" si="28"/>
        <v>1.0000000000000002</v>
      </c>
      <c r="DJ21" s="130">
        <v>851.53</v>
      </c>
      <c r="DK21" s="131">
        <v>852.68375000000003</v>
      </c>
      <c r="DL21" s="132">
        <v>849.55875000000003</v>
      </c>
      <c r="DM21" s="233">
        <v>849.55875000000003</v>
      </c>
      <c r="DN21" s="125">
        <f t="shared" si="29"/>
        <v>1</v>
      </c>
      <c r="DO21" s="78">
        <f t="shared" si="30"/>
        <v>0.996335100792058</v>
      </c>
      <c r="DP21" s="95">
        <f t="shared" si="31"/>
        <v>0.9976850492642656</v>
      </c>
      <c r="DQ21" s="105">
        <v>798.85</v>
      </c>
      <c r="DR21" s="106">
        <v>798.85</v>
      </c>
      <c r="DS21" s="90">
        <v>798.85</v>
      </c>
      <c r="DT21" s="248">
        <v>798.85</v>
      </c>
      <c r="DU21" s="92">
        <f t="shared" si="32"/>
        <v>1</v>
      </c>
      <c r="DV21" s="92">
        <f t="shared" si="33"/>
        <v>1</v>
      </c>
      <c r="DW21" s="95">
        <f t="shared" si="34"/>
        <v>1</v>
      </c>
      <c r="DX21" s="109"/>
      <c r="DY21" s="110" t="s">
        <v>79</v>
      </c>
      <c r="DZ21" s="111">
        <f t="shared" si="58"/>
        <v>1.3990855461483154E-3</v>
      </c>
      <c r="EA21" s="112">
        <f t="shared" si="35"/>
        <v>3.2895777749053501E-4</v>
      </c>
      <c r="EB21" s="113">
        <f t="shared" si="36"/>
        <v>1.5724404564403383E-3</v>
      </c>
      <c r="EC21" s="114">
        <f t="shared" si="37"/>
        <v>0.97000000000002728</v>
      </c>
      <c r="ED21" s="115">
        <f t="shared" si="38"/>
        <v>0.22831370018877806</v>
      </c>
      <c r="EE21" s="116">
        <f t="shared" si="39"/>
        <v>1.0899999999999181</v>
      </c>
    </row>
    <row r="22" spans="1:137" s="20" customFormat="1" x14ac:dyDescent="0.25">
      <c r="A22" s="145">
        <v>16</v>
      </c>
      <c r="B22" s="146" t="s">
        <v>80</v>
      </c>
      <c r="C22" s="145" t="s">
        <v>27</v>
      </c>
      <c r="D22" s="119">
        <v>51.92</v>
      </c>
      <c r="E22" s="274"/>
      <c r="F22" s="120">
        <v>52.511524741131886</v>
      </c>
      <c r="G22" s="121">
        <v>52.9</v>
      </c>
      <c r="H22" s="55">
        <f t="shared" si="0"/>
        <v>52.95</v>
      </c>
      <c r="I22" s="55">
        <v>0.67222222222222217</v>
      </c>
      <c r="J22" s="55">
        <f t="shared" si="40"/>
        <v>35.594166666666666</v>
      </c>
      <c r="K22" s="55">
        <f t="shared" si="41"/>
        <v>35.560555555555553</v>
      </c>
      <c r="L22" s="55">
        <f t="shared" si="42"/>
        <v>35.299413853760875</v>
      </c>
      <c r="M22" s="55">
        <f t="shared" si="43"/>
        <v>34.901777777777774</v>
      </c>
      <c r="N22" s="92">
        <f t="shared" si="44"/>
        <v>1.0009451795841211</v>
      </c>
      <c r="O22" s="92">
        <f t="shared" si="1"/>
        <v>1.0083500766932532</v>
      </c>
      <c r="P22" s="277"/>
      <c r="Q22" s="95">
        <f t="shared" si="2"/>
        <v>1.0198382126348229</v>
      </c>
      <c r="R22" s="96">
        <v>58.720909090909096</v>
      </c>
      <c r="S22" s="122">
        <v>58.564166666666665</v>
      </c>
      <c r="T22" s="123">
        <v>58.887500000000003</v>
      </c>
      <c r="U22" s="124">
        <v>58.865000000000002</v>
      </c>
      <c r="V22" s="125">
        <f t="shared" si="45"/>
        <v>0.9996179155168754</v>
      </c>
      <c r="W22" s="125">
        <f t="shared" si="46"/>
        <v>1.0051368157434155</v>
      </c>
      <c r="X22" s="95">
        <f t="shared" si="47"/>
        <v>1.0024538262660041</v>
      </c>
      <c r="Y22" s="126">
        <v>47.928571428571431</v>
      </c>
      <c r="Z22" s="127">
        <v>48.571249999999999</v>
      </c>
      <c r="AA22" s="128">
        <v>49.071249999999999</v>
      </c>
      <c r="AB22" s="252">
        <v>49.917142857142856</v>
      </c>
      <c r="AC22" s="125">
        <f t="shared" si="48"/>
        <v>1.0172380539958297</v>
      </c>
      <c r="AD22" s="125">
        <f t="shared" si="3"/>
        <v>1.027709660697282</v>
      </c>
      <c r="AE22" s="129">
        <f t="shared" si="4"/>
        <v>1.0414903129657227</v>
      </c>
      <c r="AF22" s="145">
        <v>16</v>
      </c>
      <c r="AG22" s="146" t="s">
        <v>80</v>
      </c>
      <c r="AH22" s="145" t="s">
        <v>27</v>
      </c>
      <c r="AI22" s="130">
        <v>49.18571428571429</v>
      </c>
      <c r="AJ22" s="131">
        <v>50.342857142857142</v>
      </c>
      <c r="AK22" s="132">
        <v>51.142857142857139</v>
      </c>
      <c r="AL22" s="232">
        <v>51.428571428571431</v>
      </c>
      <c r="AM22" s="133">
        <f t="shared" si="5"/>
        <v>1.005586592178771</v>
      </c>
      <c r="AN22" s="78">
        <f t="shared" si="6"/>
        <v>1.0215664018161181</v>
      </c>
      <c r="AO22" s="134">
        <f t="shared" si="7"/>
        <v>1.0455997676444959</v>
      </c>
      <c r="AP22" s="130">
        <v>32.067142857142855</v>
      </c>
      <c r="AQ22" s="131">
        <v>32.35285714285714</v>
      </c>
      <c r="AR22" s="77">
        <v>32.35285714285714</v>
      </c>
      <c r="AS22" s="232">
        <v>32.354285714285716</v>
      </c>
      <c r="AT22" s="78">
        <f t="shared" si="8"/>
        <v>1.0000441559588469</v>
      </c>
      <c r="AU22" s="78">
        <f t="shared" si="9"/>
        <v>1.0000441559588469</v>
      </c>
      <c r="AV22" s="134">
        <f t="shared" si="10"/>
        <v>1.0089544259812002</v>
      </c>
      <c r="AW22" s="135">
        <v>42.16</v>
      </c>
      <c r="AX22" s="131">
        <v>42.211111111111109</v>
      </c>
      <c r="AY22" s="132">
        <v>42.405555555555559</v>
      </c>
      <c r="AZ22" s="233">
        <v>42.738888888888894</v>
      </c>
      <c r="BA22" s="133">
        <f t="shared" si="11"/>
        <v>1.0078606052666055</v>
      </c>
      <c r="BB22" s="78">
        <f t="shared" si="12"/>
        <v>1.0125032903395632</v>
      </c>
      <c r="BC22" s="134">
        <f t="shared" si="13"/>
        <v>1.0137307611216533</v>
      </c>
      <c r="BD22" s="145">
        <v>16</v>
      </c>
      <c r="BE22" s="146" t="s">
        <v>80</v>
      </c>
      <c r="BF22" s="145" t="s">
        <v>27</v>
      </c>
      <c r="BG22" s="130">
        <v>68.42</v>
      </c>
      <c r="BH22" s="131">
        <v>66.166923076923084</v>
      </c>
      <c r="BI22" s="132">
        <v>66.166923076923084</v>
      </c>
      <c r="BJ22" s="232">
        <v>66.333076923076916</v>
      </c>
      <c r="BK22" s="125">
        <f t="shared" si="49"/>
        <v>1.0025111315205131</v>
      </c>
      <c r="BL22" s="149">
        <f t="shared" si="50"/>
        <v>1.0025111315205131</v>
      </c>
      <c r="BM22" s="150">
        <f t="shared" si="51"/>
        <v>0.96949834731185203</v>
      </c>
      <c r="BN22" s="96">
        <v>47.43</v>
      </c>
      <c r="BO22" s="136">
        <v>47.428750000000001</v>
      </c>
      <c r="BP22" s="123">
        <v>47.428750000000001</v>
      </c>
      <c r="BQ22" s="124">
        <v>48.286250000000003</v>
      </c>
      <c r="BR22" s="92">
        <f t="shared" si="14"/>
        <v>1.018079751205756</v>
      </c>
      <c r="BS22" s="92">
        <f t="shared" si="15"/>
        <v>1.018079751205756</v>
      </c>
      <c r="BT22" s="95">
        <f t="shared" si="16"/>
        <v>1.0180529200927684</v>
      </c>
      <c r="BU22" s="130">
        <v>64</v>
      </c>
      <c r="BV22" s="131">
        <v>72.36363636363636</v>
      </c>
      <c r="BW22" s="132">
        <v>72.818181818181813</v>
      </c>
      <c r="BX22" s="232">
        <v>72.181818181818187</v>
      </c>
      <c r="BY22" s="92">
        <f t="shared" si="52"/>
        <v>0.9912609238451936</v>
      </c>
      <c r="BZ22" s="92">
        <f t="shared" si="53"/>
        <v>0.9974874371859298</v>
      </c>
      <c r="CA22" s="95">
        <f t="shared" si="54"/>
        <v>1.1278409090909092</v>
      </c>
      <c r="CB22" s="145">
        <v>16</v>
      </c>
      <c r="CC22" s="146" t="s">
        <v>80</v>
      </c>
      <c r="CD22" s="145" t="s">
        <v>27</v>
      </c>
      <c r="CE22" s="96">
        <v>46.813076923076927</v>
      </c>
      <c r="CF22" s="136">
        <v>47.698461538461544</v>
      </c>
      <c r="CG22" s="123">
        <v>48.379230769230773</v>
      </c>
      <c r="CH22" s="124">
        <v>48.302307692307686</v>
      </c>
      <c r="CI22" s="137">
        <f t="shared" si="20"/>
        <v>0.99840999793299712</v>
      </c>
      <c r="CJ22" s="92">
        <f t="shared" si="21"/>
        <v>1.0126596568184747</v>
      </c>
      <c r="CK22" s="95">
        <f t="shared" si="22"/>
        <v>1.0318122812494863</v>
      </c>
      <c r="CL22" s="96">
        <v>53.4</v>
      </c>
      <c r="CM22" s="136">
        <v>56.1</v>
      </c>
      <c r="CN22" s="123">
        <v>56.1</v>
      </c>
      <c r="CO22" s="124">
        <v>56.1</v>
      </c>
      <c r="CP22" s="125">
        <f t="shared" si="55"/>
        <v>1</v>
      </c>
      <c r="CQ22" s="92">
        <f t="shared" si="56"/>
        <v>1</v>
      </c>
      <c r="CR22" s="95">
        <f t="shared" si="57"/>
        <v>1.050561797752809</v>
      </c>
      <c r="CS22" s="138">
        <v>39.831666666666671</v>
      </c>
      <c r="CT22" s="139">
        <v>39.99</v>
      </c>
      <c r="CU22" s="140">
        <v>40.073333333333331</v>
      </c>
      <c r="CV22" s="246">
        <v>38.741666666666667</v>
      </c>
      <c r="CW22" s="125">
        <f t="shared" si="23"/>
        <v>0.966769256363334</v>
      </c>
      <c r="CX22" s="125">
        <f t="shared" si="24"/>
        <v>0.96878386263232474</v>
      </c>
      <c r="CY22" s="129">
        <f t="shared" si="25"/>
        <v>0.9726348382777521</v>
      </c>
      <c r="CZ22" s="145">
        <v>16</v>
      </c>
      <c r="DA22" s="146" t="s">
        <v>80</v>
      </c>
      <c r="DB22" s="145" t="s">
        <v>27</v>
      </c>
      <c r="DC22" s="130">
        <v>52.527999999999999</v>
      </c>
      <c r="DD22" s="142">
        <v>52.787999999999997</v>
      </c>
      <c r="DE22" s="132">
        <v>52.787999999999997</v>
      </c>
      <c r="DF22" s="233">
        <v>52.787999999999997</v>
      </c>
      <c r="DG22" s="125">
        <f t="shared" si="26"/>
        <v>1</v>
      </c>
      <c r="DH22" s="125">
        <f t="shared" si="27"/>
        <v>1</v>
      </c>
      <c r="DI22" s="95">
        <f t="shared" si="28"/>
        <v>1.004949741090466</v>
      </c>
      <c r="DJ22" s="130">
        <v>57.94</v>
      </c>
      <c r="DK22" s="131">
        <v>54.833333333333336</v>
      </c>
      <c r="DL22" s="132">
        <v>57.21875</v>
      </c>
      <c r="DM22" s="233">
        <v>57.518124999999998</v>
      </c>
      <c r="DN22" s="125">
        <f t="shared" si="29"/>
        <v>1.0052321135991262</v>
      </c>
      <c r="DO22" s="78">
        <f t="shared" si="30"/>
        <v>1.0489627659574468</v>
      </c>
      <c r="DP22" s="95">
        <f t="shared" si="31"/>
        <v>0.99271876078702104</v>
      </c>
      <c r="DQ22" s="105">
        <v>66.5</v>
      </c>
      <c r="DR22" s="106">
        <v>65.75</v>
      </c>
      <c r="DS22" s="90">
        <v>65.75</v>
      </c>
      <c r="DT22" s="248">
        <v>65.75</v>
      </c>
      <c r="DU22" s="92">
        <f t="shared" si="32"/>
        <v>1</v>
      </c>
      <c r="DV22" s="92">
        <f t="shared" si="33"/>
        <v>1</v>
      </c>
      <c r="DW22" s="95">
        <f t="shared" si="34"/>
        <v>0.98872180451127822</v>
      </c>
      <c r="DX22" s="109"/>
      <c r="DY22" s="110" t="s">
        <v>80</v>
      </c>
      <c r="DZ22" s="111">
        <f t="shared" si="58"/>
        <v>9.4517958412110303E-4</v>
      </c>
      <c r="EA22" s="112">
        <f t="shared" si="35"/>
        <v>8.3500766932531612E-3</v>
      </c>
      <c r="EB22" s="113">
        <f t="shared" si="36"/>
        <v>1.9838212634822883E-2</v>
      </c>
      <c r="EC22" s="114">
        <f t="shared" si="37"/>
        <v>5.0000000000004263E-2</v>
      </c>
      <c r="ED22" s="115">
        <f t="shared" si="38"/>
        <v>0.43847525886811667</v>
      </c>
      <c r="EE22" s="116">
        <f t="shared" si="39"/>
        <v>1.0300000000000011</v>
      </c>
    </row>
    <row r="23" spans="1:137" s="20" customFormat="1" x14ac:dyDescent="0.25">
      <c r="A23" s="145">
        <v>17</v>
      </c>
      <c r="B23" s="146" t="s">
        <v>61</v>
      </c>
      <c r="C23" s="154" t="s">
        <v>27</v>
      </c>
      <c r="D23" s="119">
        <v>61.48</v>
      </c>
      <c r="E23" s="274"/>
      <c r="F23" s="120">
        <v>63.180640472855806</v>
      </c>
      <c r="G23" s="121">
        <v>63.37</v>
      </c>
      <c r="H23" s="55">
        <f t="shared" si="0"/>
        <v>63.37</v>
      </c>
      <c r="I23" s="55">
        <v>5.5249999999999995</v>
      </c>
      <c r="J23" s="55">
        <f t="shared" si="40"/>
        <v>350.11924999999997</v>
      </c>
      <c r="K23" s="55">
        <f t="shared" si="41"/>
        <v>350.11924999999997</v>
      </c>
      <c r="L23" s="55">
        <f t="shared" si="42"/>
        <v>349.07303861252831</v>
      </c>
      <c r="M23" s="55">
        <f t="shared" si="43"/>
        <v>339.67699999999996</v>
      </c>
      <c r="N23" s="92">
        <f t="shared" si="44"/>
        <v>1</v>
      </c>
      <c r="O23" s="92">
        <f t="shared" si="1"/>
        <v>1.0029971131303352</v>
      </c>
      <c r="P23" s="277"/>
      <c r="Q23" s="95">
        <f t="shared" si="2"/>
        <v>1.0307417046193885</v>
      </c>
      <c r="R23" s="96">
        <v>61.926363636363639</v>
      </c>
      <c r="S23" s="122">
        <v>62.435833333333328</v>
      </c>
      <c r="T23" s="123">
        <v>62.435833333333328</v>
      </c>
      <c r="U23" s="124">
        <v>62.435833333333328</v>
      </c>
      <c r="V23" s="125">
        <f>U23/T23</f>
        <v>1</v>
      </c>
      <c r="W23" s="125">
        <f t="shared" si="46"/>
        <v>1</v>
      </c>
      <c r="X23" s="95">
        <f t="shared" si="47"/>
        <v>1.008227024276144</v>
      </c>
      <c r="Y23" s="126">
        <v>65.232857142857142</v>
      </c>
      <c r="Z23" s="127">
        <v>65.232500000000002</v>
      </c>
      <c r="AA23" s="128">
        <v>65.232500000000002</v>
      </c>
      <c r="AB23" s="252">
        <v>65.232500000000002</v>
      </c>
      <c r="AC23" s="125">
        <f>AB23/AA23</f>
        <v>1</v>
      </c>
      <c r="AD23" s="125">
        <f t="shared" si="3"/>
        <v>1</v>
      </c>
      <c r="AE23" s="129">
        <f t="shared" si="4"/>
        <v>0.99999452510785536</v>
      </c>
      <c r="AF23" s="145">
        <v>17</v>
      </c>
      <c r="AG23" s="146" t="s">
        <v>61</v>
      </c>
      <c r="AH23" s="154" t="s">
        <v>27</v>
      </c>
      <c r="AI23" s="130">
        <v>61.386428571428574</v>
      </c>
      <c r="AJ23" s="131">
        <v>61.386428571428574</v>
      </c>
      <c r="AK23" s="132">
        <v>61.386428571428574</v>
      </c>
      <c r="AL23" s="232">
        <v>61.386428571428574</v>
      </c>
      <c r="AM23" s="133">
        <f t="shared" si="5"/>
        <v>1</v>
      </c>
      <c r="AN23" s="78">
        <f t="shared" si="6"/>
        <v>1</v>
      </c>
      <c r="AO23" s="134">
        <f t="shared" si="7"/>
        <v>1</v>
      </c>
      <c r="AP23" s="130">
        <v>70.244285714285724</v>
      </c>
      <c r="AQ23" s="131">
        <v>71.101428571428571</v>
      </c>
      <c r="AR23" s="77">
        <v>71.377142857142857</v>
      </c>
      <c r="AS23" s="232">
        <v>71.377142857142857</v>
      </c>
      <c r="AT23" s="155">
        <f t="shared" si="8"/>
        <v>1</v>
      </c>
      <c r="AU23" s="78">
        <f t="shared" si="9"/>
        <v>1.0038777601414479</v>
      </c>
      <c r="AV23" s="134">
        <f t="shared" si="10"/>
        <v>1.0161273921620466</v>
      </c>
      <c r="AW23" s="135">
        <v>55.01</v>
      </c>
      <c r="AX23" s="131">
        <v>54.906470588235294</v>
      </c>
      <c r="AY23" s="132">
        <v>55.294705882352936</v>
      </c>
      <c r="AZ23" s="232">
        <v>55.294705882352936</v>
      </c>
      <c r="BA23" s="133">
        <f t="shared" si="11"/>
        <v>1</v>
      </c>
      <c r="BB23" s="78">
        <f t="shared" si="12"/>
        <v>1.0070708477517918</v>
      </c>
      <c r="BC23" s="134">
        <f t="shared" si="13"/>
        <v>1.0051755295828566</v>
      </c>
      <c r="BD23" s="145">
        <v>17</v>
      </c>
      <c r="BE23" s="146" t="s">
        <v>61</v>
      </c>
      <c r="BF23" s="154" t="s">
        <v>27</v>
      </c>
      <c r="BG23" s="130">
        <v>60.2</v>
      </c>
      <c r="BH23" s="131">
        <v>61.68555555555556</v>
      </c>
      <c r="BI23" s="132">
        <v>61.68555555555556</v>
      </c>
      <c r="BJ23" s="232">
        <v>61.68555555555556</v>
      </c>
      <c r="BK23" s="125">
        <f>BJ23/BI23</f>
        <v>1</v>
      </c>
      <c r="BL23" s="149">
        <f>BJ23/BH23</f>
        <v>1</v>
      </c>
      <c r="BM23" s="150">
        <f>BJ23/BG23</f>
        <v>1.0246770025839793</v>
      </c>
      <c r="BN23" s="96">
        <v>65.33</v>
      </c>
      <c r="BO23" s="136">
        <v>68.2</v>
      </c>
      <c r="BP23" s="123">
        <v>68.2</v>
      </c>
      <c r="BQ23" s="124">
        <v>68.2</v>
      </c>
      <c r="BR23" s="149">
        <f>BQ23/BP23</f>
        <v>1</v>
      </c>
      <c r="BS23" s="92">
        <f t="shared" si="15"/>
        <v>1</v>
      </c>
      <c r="BT23" s="95">
        <f t="shared" si="16"/>
        <v>1.0439308127965714</v>
      </c>
      <c r="BU23" s="130">
        <v>58.57</v>
      </c>
      <c r="BV23" s="131">
        <v>61.42</v>
      </c>
      <c r="BW23" s="132">
        <v>61.42</v>
      </c>
      <c r="BX23" s="232">
        <v>61.42</v>
      </c>
      <c r="BY23" s="92">
        <f t="shared" si="52"/>
        <v>1</v>
      </c>
      <c r="BZ23" s="92">
        <f t="shared" si="53"/>
        <v>1</v>
      </c>
      <c r="CA23" s="95">
        <f t="shared" si="54"/>
        <v>1.048659723407888</v>
      </c>
      <c r="CB23" s="145">
        <v>17</v>
      </c>
      <c r="CC23" s="146" t="s">
        <v>61</v>
      </c>
      <c r="CD23" s="154" t="s">
        <v>27</v>
      </c>
      <c r="CE23" s="96">
        <v>67.76166666666667</v>
      </c>
      <c r="CF23" s="136">
        <v>67.76166666666667</v>
      </c>
      <c r="CG23" s="123">
        <v>67.76166666666667</v>
      </c>
      <c r="CH23" s="147">
        <v>67.76166666666667</v>
      </c>
      <c r="CI23" s="137">
        <f t="shared" ref="CI23" si="68">CH23/CG23</f>
        <v>1</v>
      </c>
      <c r="CJ23" s="92">
        <f t="shared" ref="CJ23" si="69">CH23/CF23</f>
        <v>1</v>
      </c>
      <c r="CK23" s="95">
        <f t="shared" ref="CK23:CK35" si="70">CH23/CE23</f>
        <v>1</v>
      </c>
      <c r="CL23" s="96">
        <v>53.53</v>
      </c>
      <c r="CM23" s="136">
        <v>61.11</v>
      </c>
      <c r="CN23" s="123">
        <v>61.11</v>
      </c>
      <c r="CO23" s="124">
        <v>61.11</v>
      </c>
      <c r="CP23" s="156">
        <f t="shared" si="55"/>
        <v>1</v>
      </c>
      <c r="CQ23" s="92">
        <f t="shared" si="56"/>
        <v>1</v>
      </c>
      <c r="CR23" s="95">
        <f t="shared" si="57"/>
        <v>1.1416028395292359</v>
      </c>
      <c r="CS23" s="138">
        <v>56.231666666666662</v>
      </c>
      <c r="CT23" s="139">
        <v>56.868333333333332</v>
      </c>
      <c r="CU23" s="140">
        <v>56.868333333333332</v>
      </c>
      <c r="CV23" s="246">
        <v>56.868333333333332</v>
      </c>
      <c r="CW23" s="156">
        <f t="shared" si="23"/>
        <v>1</v>
      </c>
      <c r="CX23" s="125">
        <f t="shared" si="24"/>
        <v>1</v>
      </c>
      <c r="CY23" s="129">
        <f t="shared" si="25"/>
        <v>1.0113222087198792</v>
      </c>
      <c r="CZ23" s="145">
        <v>17</v>
      </c>
      <c r="DA23" s="146" t="s">
        <v>61</v>
      </c>
      <c r="DB23" s="154" t="s">
        <v>27</v>
      </c>
      <c r="DC23" s="130">
        <v>74.975999999999999</v>
      </c>
      <c r="DD23" s="142">
        <v>72.475999999999999</v>
      </c>
      <c r="DE23" s="132">
        <v>72.475999999999999</v>
      </c>
      <c r="DF23" s="233">
        <v>72.475999999999999</v>
      </c>
      <c r="DG23" s="125">
        <f t="shared" si="26"/>
        <v>1</v>
      </c>
      <c r="DH23" s="125">
        <f t="shared" si="27"/>
        <v>1</v>
      </c>
      <c r="DI23" s="95">
        <f t="shared" si="28"/>
        <v>0.966655996585574</v>
      </c>
      <c r="DJ23" s="130">
        <v>59.33</v>
      </c>
      <c r="DK23" s="131">
        <v>68.896000000000001</v>
      </c>
      <c r="DL23" s="132">
        <v>69.905454545454546</v>
      </c>
      <c r="DM23" s="233">
        <v>69.905454545454546</v>
      </c>
      <c r="DN23" s="125">
        <f t="shared" si="29"/>
        <v>1</v>
      </c>
      <c r="DO23" s="78">
        <f t="shared" si="30"/>
        <v>1.0146518599839547</v>
      </c>
      <c r="DP23" s="95">
        <f t="shared" si="31"/>
        <v>1.1782480118903513</v>
      </c>
      <c r="DQ23" s="105">
        <v>51.048571428571428</v>
      </c>
      <c r="DR23" s="106">
        <v>51.048749999999998</v>
      </c>
      <c r="DS23" s="90">
        <v>52.001428571428569</v>
      </c>
      <c r="DT23" s="248">
        <v>52.001428571428569</v>
      </c>
      <c r="DU23" s="92">
        <f t="shared" si="32"/>
        <v>1</v>
      </c>
      <c r="DV23" s="92">
        <f t="shared" si="33"/>
        <v>1.0186621331850156</v>
      </c>
      <c r="DW23" s="95">
        <f t="shared" si="34"/>
        <v>1.0186656965355123</v>
      </c>
      <c r="DX23" s="109"/>
      <c r="DY23" s="110" t="s">
        <v>61</v>
      </c>
      <c r="DZ23" s="111">
        <f t="shared" si="58"/>
        <v>0</v>
      </c>
      <c r="EA23" s="112">
        <f t="shared" si="35"/>
        <v>2.9971131303352383E-3</v>
      </c>
      <c r="EB23" s="113">
        <f t="shared" si="36"/>
        <v>3.0741704619388521E-2</v>
      </c>
      <c r="EC23" s="114">
        <f t="shared" si="37"/>
        <v>0</v>
      </c>
      <c r="ED23" s="115">
        <f t="shared" si="38"/>
        <v>0.18935952714419102</v>
      </c>
      <c r="EE23" s="116">
        <f t="shared" si="39"/>
        <v>1.8900000000000006</v>
      </c>
    </row>
    <row r="24" spans="1:137" s="20" customFormat="1" x14ac:dyDescent="0.25">
      <c r="A24" s="117">
        <v>18</v>
      </c>
      <c r="B24" s="146" t="s">
        <v>81</v>
      </c>
      <c r="C24" s="154" t="s">
        <v>27</v>
      </c>
      <c r="D24" s="119">
        <v>59.55</v>
      </c>
      <c r="E24" s="274"/>
      <c r="F24" s="120">
        <v>61.293789562289561</v>
      </c>
      <c r="G24" s="121">
        <v>61.59</v>
      </c>
      <c r="H24" s="55">
        <f t="shared" si="0"/>
        <v>61.63</v>
      </c>
      <c r="I24" s="55">
        <v>5.5249999999999995</v>
      </c>
      <c r="J24" s="55">
        <f t="shared" si="40"/>
        <v>340.50574999999998</v>
      </c>
      <c r="K24" s="55">
        <f t="shared" si="41"/>
        <v>340.28474999999997</v>
      </c>
      <c r="L24" s="55">
        <f t="shared" si="42"/>
        <v>338.64818733164981</v>
      </c>
      <c r="M24" s="55">
        <f t="shared" si="43"/>
        <v>329.01374999999996</v>
      </c>
      <c r="N24" s="92">
        <f t="shared" si="44"/>
        <v>1.0006494560805326</v>
      </c>
      <c r="O24" s="92">
        <f t="shared" si="1"/>
        <v>1.0054852284401306</v>
      </c>
      <c r="P24" s="277"/>
      <c r="Q24" s="95">
        <f t="shared" si="2"/>
        <v>1.0349286314021831</v>
      </c>
      <c r="R24" s="96"/>
      <c r="S24" s="122" t="s">
        <v>114</v>
      </c>
      <c r="T24" s="157" t="s">
        <v>114</v>
      </c>
      <c r="U24" s="158" t="s">
        <v>114</v>
      </c>
      <c r="V24" s="125"/>
      <c r="W24" s="125"/>
      <c r="X24" s="95"/>
      <c r="Y24" s="126"/>
      <c r="Z24" s="127" t="s">
        <v>114</v>
      </c>
      <c r="AA24" s="128" t="s">
        <v>114</v>
      </c>
      <c r="AB24" s="252" t="s">
        <v>114</v>
      </c>
      <c r="AC24" s="125"/>
      <c r="AD24" s="125"/>
      <c r="AE24" s="129"/>
      <c r="AF24" s="117">
        <v>18</v>
      </c>
      <c r="AG24" s="146" t="s">
        <v>81</v>
      </c>
      <c r="AH24" s="154" t="s">
        <v>27</v>
      </c>
      <c r="AI24" s="130"/>
      <c r="AJ24" s="131" t="s">
        <v>114</v>
      </c>
      <c r="AK24" s="151" t="s">
        <v>114</v>
      </c>
      <c r="AL24" s="240" t="s">
        <v>114</v>
      </c>
      <c r="AM24" s="133"/>
      <c r="AN24" s="78"/>
      <c r="AO24" s="134"/>
      <c r="AP24" s="130">
        <v>71.64500000000001</v>
      </c>
      <c r="AQ24" s="131">
        <v>71.644999999999996</v>
      </c>
      <c r="AR24" s="77">
        <v>71.644999999999996</v>
      </c>
      <c r="AS24" s="233">
        <v>71.644999999999996</v>
      </c>
      <c r="AT24" s="78">
        <f t="shared" si="8"/>
        <v>1</v>
      </c>
      <c r="AU24" s="78">
        <f t="shared" si="9"/>
        <v>1</v>
      </c>
      <c r="AV24" s="134">
        <f t="shared" si="10"/>
        <v>0.99999999999999978</v>
      </c>
      <c r="AW24" s="135"/>
      <c r="AX24" s="131" t="s">
        <v>114</v>
      </c>
      <c r="AY24" s="151" t="s">
        <v>114</v>
      </c>
      <c r="AZ24" s="239" t="s">
        <v>114</v>
      </c>
      <c r="BA24" s="133"/>
      <c r="BB24" s="78"/>
      <c r="BC24" s="134"/>
      <c r="BD24" s="117">
        <v>18</v>
      </c>
      <c r="BE24" s="146" t="s">
        <v>81</v>
      </c>
      <c r="BF24" s="154" t="s">
        <v>27</v>
      </c>
      <c r="BG24" s="130">
        <v>60.12</v>
      </c>
      <c r="BH24" s="131">
        <v>61.428333333333327</v>
      </c>
      <c r="BI24" s="132">
        <v>61.428333333333327</v>
      </c>
      <c r="BJ24" s="232">
        <v>61.828333333333333</v>
      </c>
      <c r="BK24" s="125">
        <f t="shared" si="49"/>
        <v>1.0065116531459426</v>
      </c>
      <c r="BL24" s="149">
        <f t="shared" si="50"/>
        <v>1.0065116531459426</v>
      </c>
      <c r="BM24" s="150">
        <f t="shared" si="51"/>
        <v>1.0284153914393437</v>
      </c>
      <c r="BN24" s="130">
        <v>58.14</v>
      </c>
      <c r="BO24" s="142">
        <v>58.136666666666663</v>
      </c>
      <c r="BP24" s="132">
        <v>58.136666666666663</v>
      </c>
      <c r="BQ24" s="233">
        <v>58.136666666666663</v>
      </c>
      <c r="BR24" s="92">
        <f t="shared" si="14"/>
        <v>1</v>
      </c>
      <c r="BS24" s="92">
        <f t="shared" si="15"/>
        <v>1</v>
      </c>
      <c r="BT24" s="95">
        <f t="shared" si="16"/>
        <v>0.99994266712532964</v>
      </c>
      <c r="BU24" s="130">
        <v>51.732500000000002</v>
      </c>
      <c r="BV24" s="131">
        <v>60.46</v>
      </c>
      <c r="BW24" s="132">
        <v>60.99</v>
      </c>
      <c r="BX24" s="232">
        <v>60.99</v>
      </c>
      <c r="BY24" s="92">
        <f t="shared" si="52"/>
        <v>1</v>
      </c>
      <c r="BZ24" s="92">
        <f t="shared" si="53"/>
        <v>1.0087661263645387</v>
      </c>
      <c r="CA24" s="95">
        <f t="shared" si="54"/>
        <v>1.1789494031798193</v>
      </c>
      <c r="CB24" s="117">
        <v>18</v>
      </c>
      <c r="CC24" s="146" t="s">
        <v>81</v>
      </c>
      <c r="CD24" s="154" t="s">
        <v>27</v>
      </c>
      <c r="CE24" s="96"/>
      <c r="CF24" s="136" t="s">
        <v>114</v>
      </c>
      <c r="CG24" s="157" t="s">
        <v>114</v>
      </c>
      <c r="CH24" s="158" t="s">
        <v>114</v>
      </c>
      <c r="CI24" s="137"/>
      <c r="CJ24" s="92"/>
      <c r="CK24" s="95"/>
      <c r="CL24" s="96">
        <v>55.943333333333328</v>
      </c>
      <c r="CM24" s="136">
        <v>60.21</v>
      </c>
      <c r="CN24" s="123">
        <v>60.21</v>
      </c>
      <c r="CO24" s="124">
        <v>60.21</v>
      </c>
      <c r="CP24" s="156">
        <f t="shared" si="55"/>
        <v>1</v>
      </c>
      <c r="CQ24" s="92">
        <f t="shared" si="56"/>
        <v>1</v>
      </c>
      <c r="CR24" s="95">
        <f t="shared" si="57"/>
        <v>1.0762676517905023</v>
      </c>
      <c r="CS24" s="138">
        <v>55.206666666666671</v>
      </c>
      <c r="CT24" s="139">
        <v>54.581666666666663</v>
      </c>
      <c r="CU24" s="140">
        <v>54.581666666666663</v>
      </c>
      <c r="CV24" s="245">
        <v>54.581666666666663</v>
      </c>
      <c r="CW24" s="125">
        <f t="shared" si="23"/>
        <v>1</v>
      </c>
      <c r="CX24" s="125">
        <f t="shared" si="24"/>
        <v>1</v>
      </c>
      <c r="CY24" s="129">
        <f t="shared" si="25"/>
        <v>0.98867890351406817</v>
      </c>
      <c r="CZ24" s="117">
        <v>18</v>
      </c>
      <c r="DA24" s="146" t="s">
        <v>81</v>
      </c>
      <c r="DB24" s="154" t="s">
        <v>27</v>
      </c>
      <c r="DC24" s="159">
        <v>69.506</v>
      </c>
      <c r="DD24" s="160">
        <v>69.506</v>
      </c>
      <c r="DE24" s="132">
        <v>69.506</v>
      </c>
      <c r="DF24" s="233">
        <v>69.506</v>
      </c>
      <c r="DG24" s="125">
        <f t="shared" si="26"/>
        <v>1</v>
      </c>
      <c r="DH24" s="125">
        <f t="shared" si="27"/>
        <v>1</v>
      </c>
      <c r="DI24" s="95">
        <f t="shared" si="28"/>
        <v>1</v>
      </c>
      <c r="DJ24" s="130">
        <v>59.72</v>
      </c>
      <c r="DK24" s="131">
        <v>61.72727272727272</v>
      </c>
      <c r="DL24" s="132">
        <v>63.25</v>
      </c>
      <c r="DM24" s="233">
        <v>63.25</v>
      </c>
      <c r="DN24" s="125">
        <f t="shared" si="29"/>
        <v>1</v>
      </c>
      <c r="DO24" s="78">
        <f t="shared" si="30"/>
        <v>1.0246686303387336</v>
      </c>
      <c r="DP24" s="95">
        <f t="shared" si="31"/>
        <v>1.0591091761553919</v>
      </c>
      <c r="DQ24" s="161">
        <v>53.949090909090906</v>
      </c>
      <c r="DR24" s="160">
        <v>53.949166666666663</v>
      </c>
      <c r="DS24" s="162">
        <v>54.536363636363632</v>
      </c>
      <c r="DT24" s="249">
        <v>54.536363636363632</v>
      </c>
      <c r="DU24" s="92">
        <f t="shared" si="32"/>
        <v>1</v>
      </c>
      <c r="DV24" s="92">
        <f t="shared" si="33"/>
        <v>1.0108842639465603</v>
      </c>
      <c r="DW24" s="95">
        <f t="shared" si="34"/>
        <v>1.0108856834726341</v>
      </c>
      <c r="DX24" s="109"/>
      <c r="DY24" s="110" t="s">
        <v>81</v>
      </c>
      <c r="DZ24" s="111">
        <f t="shared" si="58"/>
        <v>6.4945608053257331E-4</v>
      </c>
      <c r="EA24" s="112">
        <f t="shared" si="35"/>
        <v>5.4852284401305518E-3</v>
      </c>
      <c r="EB24" s="113">
        <f t="shared" si="36"/>
        <v>3.4928631402183052E-2</v>
      </c>
      <c r="EC24" s="114">
        <f t="shared" si="37"/>
        <v>3.9999999999999147E-2</v>
      </c>
      <c r="ED24" s="115">
        <f t="shared" si="38"/>
        <v>0.33621043771044157</v>
      </c>
      <c r="EE24" s="116">
        <f t="shared" si="39"/>
        <v>2.0800000000000054</v>
      </c>
    </row>
    <row r="25" spans="1:137" s="20" customFormat="1" x14ac:dyDescent="0.25">
      <c r="A25" s="117">
        <v>19</v>
      </c>
      <c r="B25" s="118" t="s">
        <v>82</v>
      </c>
      <c r="C25" s="154" t="s">
        <v>27</v>
      </c>
      <c r="D25" s="119">
        <v>56.83</v>
      </c>
      <c r="E25" s="274"/>
      <c r="F25" s="120">
        <v>57.850952380952378</v>
      </c>
      <c r="G25" s="121">
        <v>57.85</v>
      </c>
      <c r="H25" s="55">
        <f t="shared" si="0"/>
        <v>57.85</v>
      </c>
      <c r="I25" s="55"/>
      <c r="J25" s="55">
        <f t="shared" si="40"/>
        <v>0</v>
      </c>
      <c r="K25" s="55">
        <f t="shared" si="41"/>
        <v>0</v>
      </c>
      <c r="L25" s="55">
        <f t="shared" si="42"/>
        <v>0</v>
      </c>
      <c r="M25" s="55">
        <f t="shared" si="43"/>
        <v>0</v>
      </c>
      <c r="N25" s="92">
        <f t="shared" si="44"/>
        <v>1</v>
      </c>
      <c r="O25" s="92">
        <f t="shared" si="1"/>
        <v>0.99998353733321266</v>
      </c>
      <c r="P25" s="277"/>
      <c r="Q25" s="95">
        <f t="shared" si="2"/>
        <v>1.017948266760514</v>
      </c>
      <c r="R25" s="135"/>
      <c r="S25" s="142" t="s">
        <v>114</v>
      </c>
      <c r="T25" s="163" t="s">
        <v>114</v>
      </c>
      <c r="U25" s="238" t="s">
        <v>114</v>
      </c>
      <c r="V25" s="125"/>
      <c r="W25" s="125"/>
      <c r="X25" s="95"/>
      <c r="Y25" s="126"/>
      <c r="Z25" s="127" t="s">
        <v>114</v>
      </c>
      <c r="AA25" s="128" t="s">
        <v>114</v>
      </c>
      <c r="AB25" s="252" t="s">
        <v>114</v>
      </c>
      <c r="AC25" s="125"/>
      <c r="AD25" s="125"/>
      <c r="AE25" s="129"/>
      <c r="AF25" s="117">
        <v>19</v>
      </c>
      <c r="AG25" s="118" t="s">
        <v>82</v>
      </c>
      <c r="AH25" s="154" t="s">
        <v>27</v>
      </c>
      <c r="AI25" s="130"/>
      <c r="AJ25" s="131" t="s">
        <v>114</v>
      </c>
      <c r="AK25" s="151" t="s">
        <v>114</v>
      </c>
      <c r="AL25" s="240" t="s">
        <v>114</v>
      </c>
      <c r="AM25" s="133"/>
      <c r="AN25" s="78"/>
      <c r="AO25" s="134"/>
      <c r="AP25" s="164">
        <v>50</v>
      </c>
      <c r="AQ25" s="165">
        <v>50</v>
      </c>
      <c r="AR25" s="77">
        <v>50</v>
      </c>
      <c r="AS25" s="233">
        <v>50</v>
      </c>
      <c r="AT25" s="78">
        <f t="shared" si="8"/>
        <v>1</v>
      </c>
      <c r="AU25" s="78">
        <f t="shared" si="9"/>
        <v>1</v>
      </c>
      <c r="AV25" s="134">
        <f t="shared" si="10"/>
        <v>1</v>
      </c>
      <c r="AW25" s="135"/>
      <c r="AX25" s="131" t="s">
        <v>114</v>
      </c>
      <c r="AY25" s="151" t="s">
        <v>114</v>
      </c>
      <c r="AZ25" s="240" t="s">
        <v>114</v>
      </c>
      <c r="BA25" s="133"/>
      <c r="BB25" s="78"/>
      <c r="BC25" s="134"/>
      <c r="BD25" s="117">
        <v>19</v>
      </c>
      <c r="BE25" s="118" t="s">
        <v>82</v>
      </c>
      <c r="BF25" s="154" t="s">
        <v>27</v>
      </c>
      <c r="BG25" s="130">
        <v>62.75</v>
      </c>
      <c r="BH25" s="131">
        <v>61.64714285714286</v>
      </c>
      <c r="BI25" s="132">
        <v>61.64714285714286</v>
      </c>
      <c r="BJ25" s="232">
        <v>61.64714285714286</v>
      </c>
      <c r="BK25" s="125">
        <f t="shared" si="49"/>
        <v>1</v>
      </c>
      <c r="BL25" s="149">
        <f t="shared" si="50"/>
        <v>1</v>
      </c>
      <c r="BM25" s="150">
        <f t="shared" si="51"/>
        <v>0.98242458736482641</v>
      </c>
      <c r="BN25" s="96">
        <v>56.93</v>
      </c>
      <c r="BO25" s="136">
        <v>56.93</v>
      </c>
      <c r="BP25" s="123">
        <v>56.93</v>
      </c>
      <c r="BQ25" s="124">
        <v>56.93</v>
      </c>
      <c r="BR25" s="92">
        <f t="shared" si="14"/>
        <v>1</v>
      </c>
      <c r="BS25" s="92">
        <f t="shared" si="15"/>
        <v>1</v>
      </c>
      <c r="BT25" s="95">
        <f t="shared" si="16"/>
        <v>1</v>
      </c>
      <c r="BU25" s="130"/>
      <c r="BV25" s="131" t="s">
        <v>114</v>
      </c>
      <c r="BW25" s="151" t="s">
        <v>114</v>
      </c>
      <c r="BX25" s="239" t="s">
        <v>114</v>
      </c>
      <c r="BY25" s="92"/>
      <c r="BZ25" s="92"/>
      <c r="CA25" s="95"/>
      <c r="CB25" s="117">
        <v>19</v>
      </c>
      <c r="CC25" s="118" t="s">
        <v>82</v>
      </c>
      <c r="CD25" s="154" t="s">
        <v>27</v>
      </c>
      <c r="CE25" s="96"/>
      <c r="CF25" s="136" t="s">
        <v>114</v>
      </c>
      <c r="CG25" s="157" t="s">
        <v>114</v>
      </c>
      <c r="CH25" s="158" t="s">
        <v>114</v>
      </c>
      <c r="CI25" s="137"/>
      <c r="CJ25" s="92"/>
      <c r="CK25" s="95"/>
      <c r="CL25" s="130"/>
      <c r="CM25" s="142" t="s">
        <v>114</v>
      </c>
      <c r="CN25" s="151" t="s">
        <v>114</v>
      </c>
      <c r="CO25" s="240" t="s">
        <v>114</v>
      </c>
      <c r="CP25" s="125"/>
      <c r="CQ25" s="92"/>
      <c r="CR25" s="95"/>
      <c r="CS25" s="138"/>
      <c r="CT25" s="139" t="s">
        <v>114</v>
      </c>
      <c r="CU25" s="166" t="s">
        <v>114</v>
      </c>
      <c r="CV25" s="247" t="s">
        <v>114</v>
      </c>
      <c r="CW25" s="125"/>
      <c r="CX25" s="125"/>
      <c r="CY25" s="129"/>
      <c r="CZ25" s="117">
        <v>19</v>
      </c>
      <c r="DA25" s="118" t="s">
        <v>82</v>
      </c>
      <c r="DB25" s="154" t="s">
        <v>27</v>
      </c>
      <c r="DC25" s="130"/>
      <c r="DD25" s="131" t="s">
        <v>114</v>
      </c>
      <c r="DE25" s="132" t="s">
        <v>114</v>
      </c>
      <c r="DF25" s="233" t="s">
        <v>114</v>
      </c>
      <c r="DG25" s="125"/>
      <c r="DH25" s="125"/>
      <c r="DI25" s="95"/>
      <c r="DJ25" s="130">
        <v>57.62</v>
      </c>
      <c r="DK25" s="142">
        <v>62.826666666666661</v>
      </c>
      <c r="DL25" s="132">
        <v>62.826666666666661</v>
      </c>
      <c r="DM25" s="233">
        <v>62.826666666666661</v>
      </c>
      <c r="DN25" s="125">
        <f t="shared" si="29"/>
        <v>1</v>
      </c>
      <c r="DO25" s="78">
        <f t="shared" si="30"/>
        <v>1</v>
      </c>
      <c r="DP25" s="95">
        <f t="shared" si="31"/>
        <v>1.0903621427744996</v>
      </c>
      <c r="DQ25" s="167"/>
      <c r="DR25" s="131" t="s">
        <v>114</v>
      </c>
      <c r="DS25" s="132" t="s">
        <v>114</v>
      </c>
      <c r="DT25" s="232" t="s">
        <v>114</v>
      </c>
      <c r="DU25" s="92"/>
      <c r="DV25" s="92"/>
      <c r="DW25" s="95"/>
      <c r="DX25" s="109"/>
      <c r="DY25" s="110" t="s">
        <v>82</v>
      </c>
      <c r="DZ25" s="111">
        <f t="shared" si="58"/>
        <v>0</v>
      </c>
      <c r="EA25" s="112">
        <f t="shared" si="35"/>
        <v>-1.6462666787342428E-5</v>
      </c>
      <c r="EB25" s="113">
        <f t="shared" si="36"/>
        <v>1.7948266760513976E-2</v>
      </c>
      <c r="EC25" s="114">
        <f t="shared" si="37"/>
        <v>0</v>
      </c>
      <c r="ED25" s="115">
        <f t="shared" si="38"/>
        <v>-9.5238095237704101E-4</v>
      </c>
      <c r="EE25" s="116">
        <f t="shared" si="39"/>
        <v>1.0200000000000031</v>
      </c>
      <c r="EG25" s="227"/>
    </row>
    <row r="26" spans="1:137" s="20" customFormat="1" x14ac:dyDescent="0.25">
      <c r="A26" s="117">
        <v>20</v>
      </c>
      <c r="B26" s="118" t="s">
        <v>112</v>
      </c>
      <c r="C26" s="154" t="s">
        <v>27</v>
      </c>
      <c r="D26" s="119"/>
      <c r="E26" s="274"/>
      <c r="F26" s="120">
        <v>74.433733333333322</v>
      </c>
      <c r="G26" s="121">
        <v>74.430000000000007</v>
      </c>
      <c r="H26" s="55">
        <f t="shared" si="0"/>
        <v>74.430000000000007</v>
      </c>
      <c r="I26" s="55"/>
      <c r="J26" s="55"/>
      <c r="K26" s="55"/>
      <c r="L26" s="55"/>
      <c r="M26" s="55"/>
      <c r="N26" s="92">
        <f>H26/G26</f>
        <v>1</v>
      </c>
      <c r="O26" s="92">
        <f t="shared" si="1"/>
        <v>0.99994984352972605</v>
      </c>
      <c r="P26" s="277"/>
      <c r="Q26" s="95"/>
      <c r="R26" s="135"/>
      <c r="S26" s="142" t="s">
        <v>114</v>
      </c>
      <c r="T26" s="163" t="s">
        <v>114</v>
      </c>
      <c r="U26" s="238" t="s">
        <v>114</v>
      </c>
      <c r="V26" s="125"/>
      <c r="W26" s="125"/>
      <c r="X26" s="95"/>
      <c r="Y26" s="126"/>
      <c r="Z26" s="127">
        <v>91.426666666666662</v>
      </c>
      <c r="AA26" s="128">
        <v>91.426666666666662</v>
      </c>
      <c r="AB26" s="252">
        <v>91.426666666666662</v>
      </c>
      <c r="AC26" s="125">
        <f t="shared" si="48"/>
        <v>1</v>
      </c>
      <c r="AD26" s="125"/>
      <c r="AE26" s="129"/>
      <c r="AF26" s="117">
        <v>20</v>
      </c>
      <c r="AG26" s="118" t="s">
        <v>112</v>
      </c>
      <c r="AH26" s="154" t="s">
        <v>27</v>
      </c>
      <c r="AI26" s="130"/>
      <c r="AJ26" s="131" t="s">
        <v>114</v>
      </c>
      <c r="AK26" s="151" t="s">
        <v>114</v>
      </c>
      <c r="AL26" s="240" t="s">
        <v>114</v>
      </c>
      <c r="AM26" s="133"/>
      <c r="AN26" s="78"/>
      <c r="AO26" s="134"/>
      <c r="AP26" s="164"/>
      <c r="AQ26" s="165" t="s">
        <v>114</v>
      </c>
      <c r="AR26" s="77" t="s">
        <v>114</v>
      </c>
      <c r="AS26" s="233" t="s">
        <v>114</v>
      </c>
      <c r="AT26" s="78"/>
      <c r="AU26" s="78"/>
      <c r="AV26" s="134"/>
      <c r="AW26" s="135"/>
      <c r="AX26" s="131" t="s">
        <v>114</v>
      </c>
      <c r="AY26" s="151" t="s">
        <v>114</v>
      </c>
      <c r="AZ26" s="240" t="s">
        <v>114</v>
      </c>
      <c r="BA26" s="133"/>
      <c r="BB26" s="78"/>
      <c r="BC26" s="134"/>
      <c r="BD26" s="117">
        <v>20</v>
      </c>
      <c r="BE26" s="118" t="s">
        <v>112</v>
      </c>
      <c r="BF26" s="154" t="s">
        <v>27</v>
      </c>
      <c r="BG26" s="130"/>
      <c r="BH26" s="131">
        <v>53</v>
      </c>
      <c r="BI26" s="132">
        <v>53</v>
      </c>
      <c r="BJ26" s="232">
        <v>53</v>
      </c>
      <c r="BK26" s="125">
        <f t="shared" si="49"/>
        <v>1</v>
      </c>
      <c r="BL26" s="149"/>
      <c r="BM26" s="150"/>
      <c r="BN26" s="96"/>
      <c r="BO26" s="136" t="s">
        <v>114</v>
      </c>
      <c r="BP26" s="123" t="s">
        <v>114</v>
      </c>
      <c r="BQ26" s="124" t="s">
        <v>114</v>
      </c>
      <c r="BR26" s="92"/>
      <c r="BS26" s="92"/>
      <c r="BT26" s="95"/>
      <c r="BU26" s="130"/>
      <c r="BV26" s="131" t="s">
        <v>114</v>
      </c>
      <c r="BW26" s="151" t="s">
        <v>114</v>
      </c>
      <c r="BX26" s="239" t="s">
        <v>114</v>
      </c>
      <c r="BY26" s="92"/>
      <c r="BZ26" s="92"/>
      <c r="CA26" s="95"/>
      <c r="CB26" s="117">
        <v>20</v>
      </c>
      <c r="CC26" s="118" t="s">
        <v>112</v>
      </c>
      <c r="CD26" s="154" t="s">
        <v>27</v>
      </c>
      <c r="CE26" s="96"/>
      <c r="CF26" s="136" t="s">
        <v>114</v>
      </c>
      <c r="CG26" s="157" t="s">
        <v>114</v>
      </c>
      <c r="CH26" s="158" t="s">
        <v>114</v>
      </c>
      <c r="CI26" s="137"/>
      <c r="CJ26" s="92"/>
      <c r="CK26" s="95"/>
      <c r="CL26" s="130"/>
      <c r="CM26" s="142" t="s">
        <v>114</v>
      </c>
      <c r="CN26" s="151" t="s">
        <v>114</v>
      </c>
      <c r="CO26" s="240" t="s">
        <v>114</v>
      </c>
      <c r="CP26" s="125"/>
      <c r="CQ26" s="92"/>
      <c r="CR26" s="95"/>
      <c r="CS26" s="138"/>
      <c r="CT26" s="139">
        <v>69.421999999999997</v>
      </c>
      <c r="CU26" s="140">
        <v>69.421999999999997</v>
      </c>
      <c r="CV26" s="245">
        <v>69.421999999999997</v>
      </c>
      <c r="CW26" s="125">
        <f t="shared" ref="CW26:CW35" si="71">CV26/CU26</f>
        <v>1</v>
      </c>
      <c r="CX26" s="125">
        <f t="shared" ref="CX26:CX35" si="72">CV26/CT26</f>
        <v>1</v>
      </c>
      <c r="CY26" s="129"/>
      <c r="CZ26" s="117">
        <v>20</v>
      </c>
      <c r="DA26" s="118" t="s">
        <v>112</v>
      </c>
      <c r="DB26" s="154" t="s">
        <v>27</v>
      </c>
      <c r="DC26" s="130"/>
      <c r="DD26" s="131">
        <v>80.569999999999993</v>
      </c>
      <c r="DE26" s="132">
        <v>80.569999999999993</v>
      </c>
      <c r="DF26" s="233">
        <v>80.569999999999993</v>
      </c>
      <c r="DG26" s="125">
        <f t="shared" ref="DG26:DG35" si="73">DF26/DE26</f>
        <v>1</v>
      </c>
      <c r="DH26" s="125">
        <f t="shared" ref="DH26:DH35" si="74">DF26/DD26</f>
        <v>1</v>
      </c>
      <c r="DI26" s="95"/>
      <c r="DJ26" s="130"/>
      <c r="DK26" s="142">
        <v>77.75</v>
      </c>
      <c r="DL26" s="132">
        <v>77.75</v>
      </c>
      <c r="DM26" s="233">
        <v>77.75</v>
      </c>
      <c r="DN26" s="125">
        <f t="shared" si="29"/>
        <v>1</v>
      </c>
      <c r="DO26" s="78">
        <f t="shared" si="30"/>
        <v>1</v>
      </c>
      <c r="DP26" s="95"/>
      <c r="DQ26" s="167"/>
      <c r="DR26" s="131" t="s">
        <v>114</v>
      </c>
      <c r="DS26" s="132" t="s">
        <v>114</v>
      </c>
      <c r="DT26" s="232" t="s">
        <v>114</v>
      </c>
      <c r="DU26" s="92"/>
      <c r="DV26" s="92"/>
      <c r="DW26" s="95"/>
      <c r="DX26" s="109"/>
      <c r="DY26" s="110" t="s">
        <v>112</v>
      </c>
      <c r="DZ26" s="111">
        <f t="shared" ref="DZ26" si="75">N26-100%</f>
        <v>0</v>
      </c>
      <c r="EA26" s="112">
        <f t="shared" ref="EA26" si="76">O26-100%</f>
        <v>-5.0156470273954312E-5</v>
      </c>
      <c r="EB26" s="113">
        <f t="shared" ref="EB26" si="77">Q26-100%</f>
        <v>-1</v>
      </c>
      <c r="EC26" s="114">
        <f t="shared" ref="EC26" si="78">H26-G26</f>
        <v>0</v>
      </c>
      <c r="ED26" s="115">
        <f t="shared" ref="ED26" si="79">H26-F26</f>
        <v>-3.7333333333151586E-3</v>
      </c>
      <c r="EE26" s="116">
        <f t="shared" ref="EE26" si="80">H26-D26</f>
        <v>74.430000000000007</v>
      </c>
      <c r="EG26" s="227"/>
    </row>
    <row r="27" spans="1:137" s="20" customFormat="1" x14ac:dyDescent="0.25">
      <c r="A27" s="145">
        <v>21</v>
      </c>
      <c r="B27" s="168" t="s">
        <v>83</v>
      </c>
      <c r="C27" s="145" t="s">
        <v>27</v>
      </c>
      <c r="D27" s="119">
        <v>93.3</v>
      </c>
      <c r="E27" s="274"/>
      <c r="F27" s="120">
        <v>93.81520737082711</v>
      </c>
      <c r="G27" s="121">
        <v>94.34</v>
      </c>
      <c r="H27" s="55">
        <f t="shared" si="0"/>
        <v>94.16</v>
      </c>
      <c r="I27" s="55">
        <v>0.30833333333333329</v>
      </c>
      <c r="J27" s="55">
        <f t="shared" si="40"/>
        <v>29.03266666666666</v>
      </c>
      <c r="K27" s="55">
        <f t="shared" si="41"/>
        <v>29.088166666666663</v>
      </c>
      <c r="L27" s="55">
        <f t="shared" si="42"/>
        <v>28.926355606005021</v>
      </c>
      <c r="M27" s="55">
        <f t="shared" si="43"/>
        <v>28.767499999999995</v>
      </c>
      <c r="N27" s="92">
        <f t="shared" si="44"/>
        <v>0.99809200763196937</v>
      </c>
      <c r="O27" s="92">
        <f t="shared" si="1"/>
        <v>1.0036752317543787</v>
      </c>
      <c r="P27" s="277"/>
      <c r="Q27" s="95">
        <f t="shared" si="2"/>
        <v>1.0092175777063237</v>
      </c>
      <c r="R27" s="130">
        <v>104.47909090909091</v>
      </c>
      <c r="S27" s="131">
        <v>102.84166666666667</v>
      </c>
      <c r="T27" s="132">
        <v>102.84166666666667</v>
      </c>
      <c r="U27" s="233">
        <v>102.45</v>
      </c>
      <c r="V27" s="125">
        <f t="shared" si="45"/>
        <v>0.9961915565999514</v>
      </c>
      <c r="W27" s="125">
        <f t="shared" si="46"/>
        <v>0.9961915565999514</v>
      </c>
      <c r="X27" s="95">
        <f t="shared" si="47"/>
        <v>0.98057897621968726</v>
      </c>
      <c r="Y27" s="126">
        <v>82.271428571428572</v>
      </c>
      <c r="Z27" s="127">
        <v>78.692499999999995</v>
      </c>
      <c r="AA27" s="128">
        <v>78.336250000000007</v>
      </c>
      <c r="AB27" s="252">
        <v>78.22571428571429</v>
      </c>
      <c r="AC27" s="125">
        <f t="shared" si="48"/>
        <v>0.99858895831386219</v>
      </c>
      <c r="AD27" s="125">
        <f t="shared" ref="AD27:AD35" si="81">AB27/Z27</f>
        <v>0.99406823122552079</v>
      </c>
      <c r="AE27" s="129">
        <f t="shared" ref="AE27:AE35" si="82">AB27/Y27</f>
        <v>0.95082479597152292</v>
      </c>
      <c r="AF27" s="145">
        <v>21</v>
      </c>
      <c r="AG27" s="168" t="s">
        <v>83</v>
      </c>
      <c r="AH27" s="145" t="s">
        <v>27</v>
      </c>
      <c r="AI27" s="130">
        <v>98.121428571428552</v>
      </c>
      <c r="AJ27" s="131">
        <v>98.821428571428569</v>
      </c>
      <c r="AK27" s="132">
        <v>99.45</v>
      </c>
      <c r="AL27" s="232">
        <v>99.45</v>
      </c>
      <c r="AM27" s="133">
        <f t="shared" ref="AM27:AM35" si="83">AL27/AK27</f>
        <v>1</v>
      </c>
      <c r="AN27" s="78">
        <f t="shared" ref="AN27:AN35" si="84">AL27/AJ27</f>
        <v>1.0063606794362125</v>
      </c>
      <c r="AO27" s="134">
        <f t="shared" ref="AO27:AO35" si="85">AL27/AI27</f>
        <v>1.0135400742520204</v>
      </c>
      <c r="AP27" s="130">
        <v>74.951428571428565</v>
      </c>
      <c r="AQ27" s="131">
        <v>79.061428571428564</v>
      </c>
      <c r="AR27" s="77">
        <v>79.247142857142848</v>
      </c>
      <c r="AS27" s="232">
        <v>79.432857142857145</v>
      </c>
      <c r="AT27" s="78">
        <f t="shared" si="8"/>
        <v>1.0023434824148687</v>
      </c>
      <c r="AU27" s="78">
        <f t="shared" si="9"/>
        <v>1.0046979744502467</v>
      </c>
      <c r="AV27" s="134">
        <f t="shared" si="10"/>
        <v>1.0597911028094387</v>
      </c>
      <c r="AW27" s="135">
        <v>90.89</v>
      </c>
      <c r="AX27" s="131">
        <v>89.014444444444436</v>
      </c>
      <c r="AY27" s="132">
        <v>88.413333333333341</v>
      </c>
      <c r="AZ27" s="233">
        <v>88.620555555555555</v>
      </c>
      <c r="BA27" s="133">
        <f t="shared" ref="BA27:BA35" si="86">AZ27/AY27</f>
        <v>1.0023437892726084</v>
      </c>
      <c r="BB27" s="78">
        <f t="shared" ref="BB27:BB35" si="87">AZ27/AX27</f>
        <v>0.99557500031205926</v>
      </c>
      <c r="BC27" s="134">
        <f t="shared" ref="BC27:BC35" si="88">AZ27/AW27</f>
        <v>0.97503086759330571</v>
      </c>
      <c r="BD27" s="145">
        <v>21</v>
      </c>
      <c r="BE27" s="168" t="s">
        <v>83</v>
      </c>
      <c r="BF27" s="145" t="s">
        <v>27</v>
      </c>
      <c r="BG27" s="130">
        <v>106.34</v>
      </c>
      <c r="BH27" s="131">
        <v>109.05083333333333</v>
      </c>
      <c r="BI27" s="132">
        <v>109.05083333333333</v>
      </c>
      <c r="BJ27" s="232">
        <v>108.97</v>
      </c>
      <c r="BK27" s="125">
        <f t="shared" si="49"/>
        <v>0.99925875547336485</v>
      </c>
      <c r="BL27" s="149">
        <f t="shared" si="50"/>
        <v>0.99925875547336485</v>
      </c>
      <c r="BM27" s="150">
        <f t="shared" si="51"/>
        <v>1.0247319917246567</v>
      </c>
      <c r="BN27" s="96">
        <v>103.71</v>
      </c>
      <c r="BO27" s="136">
        <v>102.94</v>
      </c>
      <c r="BP27" s="123">
        <v>102.94</v>
      </c>
      <c r="BQ27" s="124">
        <v>102.94</v>
      </c>
      <c r="BR27" s="92">
        <f t="shared" si="14"/>
        <v>1</v>
      </c>
      <c r="BS27" s="92">
        <f t="shared" si="15"/>
        <v>1</v>
      </c>
      <c r="BT27" s="95">
        <f t="shared" si="16"/>
        <v>0.99257545077620291</v>
      </c>
      <c r="BU27" s="130">
        <v>125.70454545454545</v>
      </c>
      <c r="BV27" s="131">
        <v>123.07272727272726</v>
      </c>
      <c r="BW27" s="132">
        <v>123.95454545454545</v>
      </c>
      <c r="BX27" s="232">
        <v>124.5</v>
      </c>
      <c r="BY27" s="92">
        <f t="shared" si="52"/>
        <v>1.0044004400440043</v>
      </c>
      <c r="BZ27" s="92">
        <f t="shared" si="53"/>
        <v>1.0115969862608953</v>
      </c>
      <c r="CA27" s="95">
        <f t="shared" si="54"/>
        <v>0.99041764599529925</v>
      </c>
      <c r="CB27" s="145">
        <v>21</v>
      </c>
      <c r="CC27" s="168" t="s">
        <v>83</v>
      </c>
      <c r="CD27" s="145" t="s">
        <v>27</v>
      </c>
      <c r="CE27" s="96">
        <v>76.457499999999996</v>
      </c>
      <c r="CF27" s="136">
        <v>76.540833333333339</v>
      </c>
      <c r="CG27" s="123">
        <v>77.624166666666667</v>
      </c>
      <c r="CH27" s="147">
        <v>77.624166666666667</v>
      </c>
      <c r="CI27" s="137">
        <f t="shared" ref="CI27:CI35" si="89">CH27/CG27</f>
        <v>1</v>
      </c>
      <c r="CJ27" s="92">
        <f t="shared" ref="CJ27:CJ35" si="90">CH27/CF27</f>
        <v>1.0141536652549292</v>
      </c>
      <c r="CK27" s="95">
        <f t="shared" si="70"/>
        <v>1.0152590218966966</v>
      </c>
      <c r="CL27" s="130">
        <v>92</v>
      </c>
      <c r="CM27" s="131">
        <v>90.7</v>
      </c>
      <c r="CN27" s="132">
        <v>90.7</v>
      </c>
      <c r="CO27" s="233">
        <v>90.7</v>
      </c>
      <c r="CP27" s="125">
        <f t="shared" si="55"/>
        <v>1</v>
      </c>
      <c r="CQ27" s="92">
        <f t="shared" si="56"/>
        <v>1</v>
      </c>
      <c r="CR27" s="95">
        <f t="shared" si="57"/>
        <v>0.98586956521739133</v>
      </c>
      <c r="CS27" s="138">
        <v>71.208333333333329</v>
      </c>
      <c r="CT27" s="139">
        <v>72.976666666666659</v>
      </c>
      <c r="CU27" s="140">
        <v>79.098333333333329</v>
      </c>
      <c r="CV27" s="245">
        <v>78.265000000000001</v>
      </c>
      <c r="CW27" s="125">
        <f t="shared" si="71"/>
        <v>0.98946459048863233</v>
      </c>
      <c r="CX27" s="125">
        <f t="shared" si="72"/>
        <v>1.0724660850500161</v>
      </c>
      <c r="CY27" s="129">
        <f t="shared" ref="CY27:CY35" si="91">CV27/CS27</f>
        <v>1.0990988882387362</v>
      </c>
      <c r="CZ27" s="145">
        <v>21</v>
      </c>
      <c r="DA27" s="168" t="s">
        <v>83</v>
      </c>
      <c r="DB27" s="145" t="s">
        <v>27</v>
      </c>
      <c r="DC27" s="130">
        <v>86.394999999999996</v>
      </c>
      <c r="DD27" s="131">
        <v>89.21</v>
      </c>
      <c r="DE27" s="132">
        <v>88.085999999999999</v>
      </c>
      <c r="DF27" s="233">
        <v>88.085999999999999</v>
      </c>
      <c r="DG27" s="125">
        <f t="shared" si="73"/>
        <v>1</v>
      </c>
      <c r="DH27" s="125">
        <f t="shared" si="74"/>
        <v>0.9874005156372605</v>
      </c>
      <c r="DI27" s="95">
        <f t="shared" ref="DI27:DI35" si="92">DF27/DC27</f>
        <v>1.0195728919497657</v>
      </c>
      <c r="DJ27" s="130">
        <v>93.89</v>
      </c>
      <c r="DK27" s="131">
        <v>98.847647058823526</v>
      </c>
      <c r="DL27" s="132">
        <v>99.435882352941178</v>
      </c>
      <c r="DM27" s="233">
        <v>97.371764705882342</v>
      </c>
      <c r="DN27" s="125">
        <f t="shared" si="29"/>
        <v>0.97924172242237073</v>
      </c>
      <c r="DO27" s="78">
        <f t="shared" si="30"/>
        <v>0.98506912003618152</v>
      </c>
      <c r="DP27" s="95">
        <f t="shared" si="31"/>
        <v>1.0370834455840061</v>
      </c>
      <c r="DQ27" s="167">
        <v>99.75</v>
      </c>
      <c r="DR27" s="131">
        <v>101.64272727272729</v>
      </c>
      <c r="DS27" s="132">
        <v>101.64272727272729</v>
      </c>
      <c r="DT27" s="232">
        <v>101.64272727272729</v>
      </c>
      <c r="DU27" s="92">
        <f t="shared" ref="DU27:DU35" si="93">DT27/DS27</f>
        <v>1</v>
      </c>
      <c r="DV27" s="92">
        <f t="shared" ref="DV27:DV35" si="94">DT27/DR27</f>
        <v>1</v>
      </c>
      <c r="DW27" s="95">
        <f t="shared" ref="DW27:DW35" si="95">DT27/DQ27</f>
        <v>1.0189747095010253</v>
      </c>
      <c r="DX27" s="109"/>
      <c r="DY27" s="110" t="s">
        <v>83</v>
      </c>
      <c r="DZ27" s="111">
        <f t="shared" si="58"/>
        <v>-1.907992368030631E-3</v>
      </c>
      <c r="EA27" s="112">
        <f t="shared" si="35"/>
        <v>3.6752317543786717E-3</v>
      </c>
      <c r="EB27" s="113">
        <f t="shared" si="36"/>
        <v>9.2175777063236985E-3</v>
      </c>
      <c r="EC27" s="114">
        <f t="shared" si="37"/>
        <v>-0.18000000000000682</v>
      </c>
      <c r="ED27" s="115">
        <f t="shared" si="38"/>
        <v>0.34479262917288622</v>
      </c>
      <c r="EE27" s="116">
        <f t="shared" si="39"/>
        <v>0.85999999999999943</v>
      </c>
    </row>
    <row r="28" spans="1:137" s="20" customFormat="1" x14ac:dyDescent="0.25">
      <c r="A28" s="145">
        <v>22</v>
      </c>
      <c r="B28" s="169" t="s">
        <v>84</v>
      </c>
      <c r="C28" s="117" t="s">
        <v>27</v>
      </c>
      <c r="D28" s="119">
        <v>78.05</v>
      </c>
      <c r="E28" s="274"/>
      <c r="F28" s="120">
        <v>76.915936793365361</v>
      </c>
      <c r="G28" s="121">
        <v>77.41</v>
      </c>
      <c r="H28" s="55">
        <f t="shared" si="0"/>
        <v>77.319999999999993</v>
      </c>
      <c r="I28" s="55">
        <v>0.24305555555555555</v>
      </c>
      <c r="J28" s="55">
        <f t="shared" si="40"/>
        <v>18.793055555555554</v>
      </c>
      <c r="K28" s="55">
        <f t="shared" si="41"/>
        <v>18.814930555555556</v>
      </c>
      <c r="L28" s="55">
        <f t="shared" si="42"/>
        <v>18.694845748387415</v>
      </c>
      <c r="M28" s="55">
        <f t="shared" si="43"/>
        <v>18.970486111111111</v>
      </c>
      <c r="N28" s="92">
        <f t="shared" si="44"/>
        <v>0.99883735951427455</v>
      </c>
      <c r="O28" s="92">
        <f t="shared" si="1"/>
        <v>1.0052533093072784</v>
      </c>
      <c r="P28" s="277"/>
      <c r="Q28" s="95">
        <f t="shared" si="2"/>
        <v>0.99064702114029468</v>
      </c>
      <c r="R28" s="130">
        <v>82.179999999999978</v>
      </c>
      <c r="S28" s="131">
        <v>76.585454545454553</v>
      </c>
      <c r="T28" s="132">
        <v>78.517272727272726</v>
      </c>
      <c r="U28" s="233">
        <v>78.709090909090918</v>
      </c>
      <c r="V28" s="125">
        <f t="shared" si="45"/>
        <v>1.0024430061711957</v>
      </c>
      <c r="W28" s="125">
        <f t="shared" si="46"/>
        <v>1.0277289777313519</v>
      </c>
      <c r="X28" s="95">
        <f t="shared" si="47"/>
        <v>0.95776455231310464</v>
      </c>
      <c r="Y28" s="170">
        <v>73.282857142857139</v>
      </c>
      <c r="Z28" s="131">
        <v>64.623750000000001</v>
      </c>
      <c r="AA28" s="132">
        <v>61.983750000000001</v>
      </c>
      <c r="AB28" s="233">
        <v>62.94</v>
      </c>
      <c r="AC28" s="156">
        <f t="shared" si="48"/>
        <v>1.0154274305765623</v>
      </c>
      <c r="AD28" s="156">
        <f t="shared" si="81"/>
        <v>0.97394533743399292</v>
      </c>
      <c r="AE28" s="129">
        <f t="shared" si="82"/>
        <v>0.85886389332917468</v>
      </c>
      <c r="AF28" s="145">
        <v>22</v>
      </c>
      <c r="AG28" s="169" t="s">
        <v>84</v>
      </c>
      <c r="AH28" s="117" t="s">
        <v>27</v>
      </c>
      <c r="AI28" s="130">
        <v>90.785714285714292</v>
      </c>
      <c r="AJ28" s="131">
        <v>90.76428571428572</v>
      </c>
      <c r="AK28" s="132">
        <v>90.76428571428572</v>
      </c>
      <c r="AL28" s="232">
        <v>90.76428571428572</v>
      </c>
      <c r="AM28" s="133">
        <f t="shared" si="83"/>
        <v>1</v>
      </c>
      <c r="AN28" s="78">
        <f t="shared" si="84"/>
        <v>1</v>
      </c>
      <c r="AO28" s="134">
        <f t="shared" si="85"/>
        <v>0.99976396538158929</v>
      </c>
      <c r="AP28" s="130">
        <v>67.354285714285723</v>
      </c>
      <c r="AQ28" s="131">
        <v>62.811428571428571</v>
      </c>
      <c r="AR28" s="77">
        <v>62.64</v>
      </c>
      <c r="AS28" s="232">
        <v>60.854285714285716</v>
      </c>
      <c r="AT28" s="78">
        <f t="shared" si="8"/>
        <v>0.97149242838898009</v>
      </c>
      <c r="AU28" s="78">
        <f t="shared" si="9"/>
        <v>0.96884097525473079</v>
      </c>
      <c r="AV28" s="134">
        <f t="shared" si="10"/>
        <v>0.9034953762619834</v>
      </c>
      <c r="AW28" s="135">
        <v>78.61</v>
      </c>
      <c r="AX28" s="131">
        <v>79.979444444444439</v>
      </c>
      <c r="AY28" s="132">
        <v>81.937222222222218</v>
      </c>
      <c r="AZ28" s="233">
        <v>81.93</v>
      </c>
      <c r="BA28" s="133">
        <f t="shared" si="86"/>
        <v>0.99991185663821236</v>
      </c>
      <c r="BB28" s="78">
        <f t="shared" si="87"/>
        <v>1.0243882108597349</v>
      </c>
      <c r="BC28" s="134">
        <f t="shared" si="88"/>
        <v>1.0422338124920494</v>
      </c>
      <c r="BD28" s="145">
        <v>22</v>
      </c>
      <c r="BE28" s="169" t="s">
        <v>84</v>
      </c>
      <c r="BF28" s="117" t="s">
        <v>27</v>
      </c>
      <c r="BG28" s="130">
        <v>83.12</v>
      </c>
      <c r="BH28" s="131">
        <v>84.447692307692307</v>
      </c>
      <c r="BI28" s="132">
        <v>84.447692307692307</v>
      </c>
      <c r="BJ28" s="232">
        <v>84.780769230769224</v>
      </c>
      <c r="BK28" s="125">
        <f t="shared" si="49"/>
        <v>1.0039441802845639</v>
      </c>
      <c r="BL28" s="149">
        <f t="shared" si="50"/>
        <v>1.0039441802845639</v>
      </c>
      <c r="BM28" s="150">
        <f t="shared" si="51"/>
        <v>1.0199803805434218</v>
      </c>
      <c r="BN28" s="96">
        <v>69.94</v>
      </c>
      <c r="BO28" s="136">
        <v>69.858750000000001</v>
      </c>
      <c r="BP28" s="123">
        <v>69.858750000000001</v>
      </c>
      <c r="BQ28" s="124">
        <v>69.858750000000001</v>
      </c>
      <c r="BR28" s="92">
        <f t="shared" si="14"/>
        <v>1</v>
      </c>
      <c r="BS28" s="92">
        <f t="shared" si="15"/>
        <v>1</v>
      </c>
      <c r="BT28" s="95">
        <f t="shared" si="16"/>
        <v>0.99883828996282531</v>
      </c>
      <c r="BU28" s="130">
        <v>81.5</v>
      </c>
      <c r="BV28" s="131">
        <v>82</v>
      </c>
      <c r="BW28" s="132">
        <v>85.063636363636363</v>
      </c>
      <c r="BX28" s="232">
        <v>85.063636363636363</v>
      </c>
      <c r="BY28" s="92">
        <f t="shared" si="52"/>
        <v>1</v>
      </c>
      <c r="BZ28" s="92">
        <f t="shared" si="53"/>
        <v>1.0373614190687361</v>
      </c>
      <c r="CA28" s="95">
        <f t="shared" si="54"/>
        <v>1.0437255995538204</v>
      </c>
      <c r="CB28" s="145">
        <v>22</v>
      </c>
      <c r="CC28" s="169" t="s">
        <v>84</v>
      </c>
      <c r="CD28" s="117" t="s">
        <v>27</v>
      </c>
      <c r="CE28" s="96">
        <v>74.269166666666663</v>
      </c>
      <c r="CF28" s="136">
        <v>74.269166666666663</v>
      </c>
      <c r="CG28" s="123">
        <v>74.602500000000006</v>
      </c>
      <c r="CH28" s="124">
        <v>74.602500000000006</v>
      </c>
      <c r="CI28" s="137">
        <f t="shared" si="89"/>
        <v>1</v>
      </c>
      <c r="CJ28" s="92">
        <f t="shared" si="90"/>
        <v>1.0044881792578797</v>
      </c>
      <c r="CK28" s="95">
        <f t="shared" si="70"/>
        <v>1.0044881792578797</v>
      </c>
      <c r="CL28" s="130">
        <v>93.6</v>
      </c>
      <c r="CM28" s="131">
        <v>92.1</v>
      </c>
      <c r="CN28" s="132">
        <v>92.1</v>
      </c>
      <c r="CO28" s="233">
        <v>92.1</v>
      </c>
      <c r="CP28" s="125">
        <f t="shared" si="55"/>
        <v>1</v>
      </c>
      <c r="CQ28" s="92">
        <f t="shared" si="56"/>
        <v>1</v>
      </c>
      <c r="CR28" s="95">
        <f>CO28/CL28</f>
        <v>0.98397435897435892</v>
      </c>
      <c r="CS28" s="138">
        <v>57.936666666666667</v>
      </c>
      <c r="CT28" s="139">
        <v>60.615000000000002</v>
      </c>
      <c r="CU28" s="140">
        <v>60.541666666666664</v>
      </c>
      <c r="CV28" s="245">
        <v>59.596666666666671</v>
      </c>
      <c r="CW28" s="125">
        <f t="shared" si="71"/>
        <v>0.98439091534755685</v>
      </c>
      <c r="CX28" s="125">
        <f t="shared" si="72"/>
        <v>0.98319997800324455</v>
      </c>
      <c r="CY28" s="129">
        <f t="shared" si="91"/>
        <v>1.0286519762959554</v>
      </c>
      <c r="CZ28" s="145">
        <v>22</v>
      </c>
      <c r="DA28" s="169" t="s">
        <v>84</v>
      </c>
      <c r="DB28" s="117" t="s">
        <v>27</v>
      </c>
      <c r="DC28" s="130">
        <v>74.022000000000006</v>
      </c>
      <c r="DD28" s="131">
        <v>71.866</v>
      </c>
      <c r="DE28" s="132">
        <v>71.616</v>
      </c>
      <c r="DF28" s="233">
        <v>71.616</v>
      </c>
      <c r="DG28" s="125">
        <f t="shared" si="73"/>
        <v>1</v>
      </c>
      <c r="DH28" s="125">
        <f t="shared" si="74"/>
        <v>0.99652130353713853</v>
      </c>
      <c r="DI28" s="95">
        <f t="shared" si="92"/>
        <v>0.96749614979330456</v>
      </c>
      <c r="DJ28" s="130">
        <v>82.46</v>
      </c>
      <c r="DK28" s="131">
        <v>88.802142857142854</v>
      </c>
      <c r="DL28" s="132">
        <v>88.802142857142854</v>
      </c>
      <c r="DM28" s="233">
        <v>88.802142857142854</v>
      </c>
      <c r="DN28" s="125">
        <f t="shared" si="29"/>
        <v>1</v>
      </c>
      <c r="DO28" s="78">
        <f t="shared" si="30"/>
        <v>1</v>
      </c>
      <c r="DP28" s="95">
        <f t="shared" si="31"/>
        <v>1.0769117494196321</v>
      </c>
      <c r="DQ28" s="167">
        <v>83.625</v>
      </c>
      <c r="DR28" s="131">
        <v>78.099999999999994</v>
      </c>
      <c r="DS28" s="132">
        <v>80.849999999999994</v>
      </c>
      <c r="DT28" s="232">
        <v>80.849999999999994</v>
      </c>
      <c r="DU28" s="92">
        <f t="shared" si="93"/>
        <v>1</v>
      </c>
      <c r="DV28" s="92">
        <f t="shared" si="94"/>
        <v>1.0352112676056338</v>
      </c>
      <c r="DW28" s="95">
        <f t="shared" si="95"/>
        <v>0.9668161434977578</v>
      </c>
      <c r="DX28" s="109"/>
      <c r="DY28" s="110" t="s">
        <v>84</v>
      </c>
      <c r="DZ28" s="270">
        <f t="shared" si="58"/>
        <v>-1.1626404857254524E-3</v>
      </c>
      <c r="EA28" s="112">
        <f t="shared" si="35"/>
        <v>5.2533093072784087E-3</v>
      </c>
      <c r="EB28" s="113">
        <f t="shared" si="36"/>
        <v>-9.3529788597053187E-3</v>
      </c>
      <c r="EC28" s="114">
        <f t="shared" si="37"/>
        <v>-9.0000000000003411E-2</v>
      </c>
      <c r="ED28" s="115">
        <f t="shared" si="38"/>
        <v>0.40406320663463191</v>
      </c>
      <c r="EE28" s="116">
        <f t="shared" si="39"/>
        <v>-0.73000000000000398</v>
      </c>
    </row>
    <row r="29" spans="1:137" s="20" customFormat="1" x14ac:dyDescent="0.25">
      <c r="A29" s="145">
        <v>23</v>
      </c>
      <c r="B29" s="168" t="s">
        <v>85</v>
      </c>
      <c r="C29" s="145" t="s">
        <v>27</v>
      </c>
      <c r="D29" s="119">
        <v>99.05</v>
      </c>
      <c r="E29" s="274"/>
      <c r="F29" s="120">
        <v>102.4301644555258</v>
      </c>
      <c r="G29" s="121">
        <v>103.1</v>
      </c>
      <c r="H29" s="55">
        <f t="shared" si="0"/>
        <v>103.73</v>
      </c>
      <c r="I29" s="55">
        <v>0.24305555555555555</v>
      </c>
      <c r="J29" s="55">
        <f t="shared" si="40"/>
        <v>25.212152777777778</v>
      </c>
      <c r="K29" s="55">
        <f t="shared" si="41"/>
        <v>25.059027777777775</v>
      </c>
      <c r="L29" s="55">
        <f t="shared" si="42"/>
        <v>24.896220527384742</v>
      </c>
      <c r="M29" s="55">
        <f t="shared" si="43"/>
        <v>24.074652777777775</v>
      </c>
      <c r="N29" s="92">
        <f t="shared" si="44"/>
        <v>1.0061105722599419</v>
      </c>
      <c r="O29" s="92">
        <f t="shared" si="1"/>
        <v>1.0126899683446138</v>
      </c>
      <c r="P29" s="277"/>
      <c r="Q29" s="95">
        <f t="shared" si="2"/>
        <v>1.0472488642099951</v>
      </c>
      <c r="R29" s="130">
        <v>121.09818181818181</v>
      </c>
      <c r="S29" s="131">
        <v>119.66333333333333</v>
      </c>
      <c r="T29" s="132">
        <v>119.66333333333333</v>
      </c>
      <c r="U29" s="233">
        <v>119.52500000000001</v>
      </c>
      <c r="V29" s="125">
        <f t="shared" si="45"/>
        <v>0.9988439789409177</v>
      </c>
      <c r="W29" s="125">
        <f t="shared" si="46"/>
        <v>0.9988439789409177</v>
      </c>
      <c r="X29" s="95">
        <f t="shared" si="47"/>
        <v>0.98700903849618649</v>
      </c>
      <c r="Y29" s="170">
        <v>99.924285714285702</v>
      </c>
      <c r="Z29" s="131">
        <v>98.878749999999997</v>
      </c>
      <c r="AA29" s="132">
        <v>98.878749999999997</v>
      </c>
      <c r="AB29" s="233">
        <v>101.26</v>
      </c>
      <c r="AC29" s="125">
        <f t="shared" si="48"/>
        <v>1.0240825253150956</v>
      </c>
      <c r="AD29" s="125">
        <f t="shared" si="81"/>
        <v>1.0240825253150956</v>
      </c>
      <c r="AE29" s="129">
        <f t="shared" si="82"/>
        <v>1.0133672637854376</v>
      </c>
      <c r="AF29" s="145">
        <v>23</v>
      </c>
      <c r="AG29" s="168" t="s">
        <v>85</v>
      </c>
      <c r="AH29" s="145" t="s">
        <v>27</v>
      </c>
      <c r="AI29" s="130">
        <v>106.82142857142857</v>
      </c>
      <c r="AJ29" s="131">
        <v>107.77142857142856</v>
      </c>
      <c r="AK29" s="132">
        <v>106.68571428571428</v>
      </c>
      <c r="AL29" s="232">
        <v>104.47142857142856</v>
      </c>
      <c r="AM29" s="133">
        <f t="shared" si="83"/>
        <v>0.97924477771826457</v>
      </c>
      <c r="AN29" s="78">
        <f t="shared" si="84"/>
        <v>0.96937963944856842</v>
      </c>
      <c r="AO29" s="134">
        <f t="shared" si="85"/>
        <v>0.97800066867268465</v>
      </c>
      <c r="AP29" s="130">
        <v>84.03857142857143</v>
      </c>
      <c r="AQ29" s="131">
        <v>90.4</v>
      </c>
      <c r="AR29" s="77">
        <v>91.121428571428567</v>
      </c>
      <c r="AS29" s="232">
        <v>90.771428571428572</v>
      </c>
      <c r="AT29" s="78">
        <f t="shared" si="8"/>
        <v>0.99615897154503419</v>
      </c>
      <c r="AU29" s="78">
        <f t="shared" si="9"/>
        <v>1.0041087231352717</v>
      </c>
      <c r="AV29" s="134">
        <f t="shared" si="10"/>
        <v>1.0801162731398848</v>
      </c>
      <c r="AW29" s="135">
        <v>95.16</v>
      </c>
      <c r="AX29" s="131">
        <v>95.660555555555547</v>
      </c>
      <c r="AY29" s="132">
        <v>98.313333333333318</v>
      </c>
      <c r="AZ29" s="233">
        <v>98.178333333333327</v>
      </c>
      <c r="BA29" s="133">
        <f t="shared" si="86"/>
        <v>0.99862683935715746</v>
      </c>
      <c r="BB29" s="78">
        <f t="shared" si="87"/>
        <v>1.0263199159063587</v>
      </c>
      <c r="BC29" s="134">
        <f t="shared" si="88"/>
        <v>1.0317185091775256</v>
      </c>
      <c r="BD29" s="145">
        <v>23</v>
      </c>
      <c r="BE29" s="168" t="s">
        <v>85</v>
      </c>
      <c r="BF29" s="145" t="s">
        <v>27</v>
      </c>
      <c r="BG29" s="130">
        <v>116.41</v>
      </c>
      <c r="BH29" s="131">
        <v>123.21076923076922</v>
      </c>
      <c r="BI29" s="132">
        <v>123.21076923076922</v>
      </c>
      <c r="BJ29" s="232">
        <v>123.62769230769229</v>
      </c>
      <c r="BK29" s="125">
        <f t="shared" si="49"/>
        <v>1.003383820095646</v>
      </c>
      <c r="BL29" s="149">
        <f t="shared" si="50"/>
        <v>1.003383820095646</v>
      </c>
      <c r="BM29" s="150">
        <f t="shared" si="51"/>
        <v>1.0620023392122007</v>
      </c>
      <c r="BN29" s="96">
        <v>89.36</v>
      </c>
      <c r="BO29" s="136">
        <v>92.603750000000005</v>
      </c>
      <c r="BP29" s="123">
        <v>92.603750000000005</v>
      </c>
      <c r="BQ29" s="124">
        <v>92.603750000000005</v>
      </c>
      <c r="BR29" s="92">
        <f t="shared" si="14"/>
        <v>1</v>
      </c>
      <c r="BS29" s="92">
        <f t="shared" si="15"/>
        <v>1</v>
      </c>
      <c r="BT29" s="95">
        <f t="shared" si="16"/>
        <v>1.0362997985675919</v>
      </c>
      <c r="BU29" s="130">
        <v>117.13636363636364</v>
      </c>
      <c r="BV29" s="131">
        <v>124</v>
      </c>
      <c r="BW29" s="132">
        <v>125.90909090909089</v>
      </c>
      <c r="BX29" s="232">
        <v>128.72727272727272</v>
      </c>
      <c r="BY29" s="92">
        <f t="shared" si="52"/>
        <v>1.0223826714801445</v>
      </c>
      <c r="BZ29" s="92">
        <f t="shared" si="53"/>
        <v>1.0381231671554252</v>
      </c>
      <c r="CA29" s="95">
        <f t="shared" si="54"/>
        <v>1.09895227008149</v>
      </c>
      <c r="CB29" s="145">
        <v>23</v>
      </c>
      <c r="CC29" s="168" t="s">
        <v>85</v>
      </c>
      <c r="CD29" s="145" t="s">
        <v>27</v>
      </c>
      <c r="CE29" s="96">
        <v>84.729166666666671</v>
      </c>
      <c r="CF29" s="136">
        <v>86.479166666666671</v>
      </c>
      <c r="CG29" s="123">
        <v>86.145833333333329</v>
      </c>
      <c r="CH29" s="124">
        <v>86.145833333333329</v>
      </c>
      <c r="CI29" s="137">
        <f t="shared" si="89"/>
        <v>1</v>
      </c>
      <c r="CJ29" s="92">
        <f t="shared" si="90"/>
        <v>0.99614550710672112</v>
      </c>
      <c r="CK29" s="95">
        <f t="shared" si="70"/>
        <v>1.0167199409884435</v>
      </c>
      <c r="CL29" s="130">
        <v>101.2</v>
      </c>
      <c r="CM29" s="131">
        <v>114.4</v>
      </c>
      <c r="CN29" s="132">
        <v>114.4</v>
      </c>
      <c r="CO29" s="233">
        <v>114.4</v>
      </c>
      <c r="CP29" s="125">
        <f t="shared" si="55"/>
        <v>1</v>
      </c>
      <c r="CQ29" s="92">
        <f t="shared" si="56"/>
        <v>1</v>
      </c>
      <c r="CR29" s="95">
        <f>CO29/CL29</f>
        <v>1.1304347826086958</v>
      </c>
      <c r="CS29" s="138">
        <v>91.193333333333342</v>
      </c>
      <c r="CT29" s="139">
        <v>88.406666666666666</v>
      </c>
      <c r="CU29" s="140">
        <v>90.685000000000002</v>
      </c>
      <c r="CV29" s="245">
        <v>95.351666666666659</v>
      </c>
      <c r="CW29" s="125">
        <f t="shared" si="71"/>
        <v>1.0514601826836485</v>
      </c>
      <c r="CX29" s="125">
        <f t="shared" si="72"/>
        <v>1.0785574240253373</v>
      </c>
      <c r="CY29" s="129">
        <f t="shared" si="91"/>
        <v>1.0455990935009867</v>
      </c>
      <c r="CZ29" s="145">
        <v>23</v>
      </c>
      <c r="DA29" s="168" t="s">
        <v>85</v>
      </c>
      <c r="DB29" s="145" t="s">
        <v>27</v>
      </c>
      <c r="DC29" s="130">
        <v>88.320000000000007</v>
      </c>
      <c r="DD29" s="131">
        <v>94.522000000000006</v>
      </c>
      <c r="DE29" s="132">
        <v>97.19</v>
      </c>
      <c r="DF29" s="233">
        <v>97.19</v>
      </c>
      <c r="DG29" s="125">
        <f t="shared" si="73"/>
        <v>1</v>
      </c>
      <c r="DH29" s="125">
        <f t="shared" si="74"/>
        <v>1.0282262330462748</v>
      </c>
      <c r="DI29" s="95">
        <f t="shared" si="92"/>
        <v>1.1004302536231882</v>
      </c>
      <c r="DJ29" s="130">
        <v>98.15</v>
      </c>
      <c r="DK29" s="131">
        <v>100.02588235294117</v>
      </c>
      <c r="DL29" s="132">
        <v>100.61411764705882</v>
      </c>
      <c r="DM29" s="233">
        <v>101.90294117647058</v>
      </c>
      <c r="DN29" s="125">
        <f t="shared" si="29"/>
        <v>1.0128095694675054</v>
      </c>
      <c r="DO29" s="78">
        <f t="shared" si="30"/>
        <v>1.0187657312225071</v>
      </c>
      <c r="DP29" s="95">
        <f t="shared" si="31"/>
        <v>1.0382367924245601</v>
      </c>
      <c r="DQ29" s="167">
        <v>93.142857142857139</v>
      </c>
      <c r="DR29" s="131">
        <v>98</v>
      </c>
      <c r="DS29" s="132">
        <v>98</v>
      </c>
      <c r="DT29" s="232">
        <v>98</v>
      </c>
      <c r="DU29" s="92">
        <f t="shared" si="93"/>
        <v>1</v>
      </c>
      <c r="DV29" s="92">
        <f t="shared" si="94"/>
        <v>1</v>
      </c>
      <c r="DW29" s="95">
        <f t="shared" si="95"/>
        <v>1.0521472392638038</v>
      </c>
      <c r="DX29" s="109"/>
      <c r="DY29" s="110" t="s">
        <v>85</v>
      </c>
      <c r="DZ29" s="111">
        <f t="shared" si="58"/>
        <v>6.1105722599419376E-3</v>
      </c>
      <c r="EA29" s="112">
        <f t="shared" si="35"/>
        <v>1.2689968344613778E-2</v>
      </c>
      <c r="EB29" s="113">
        <f t="shared" si="36"/>
        <v>4.7248864209995078E-2</v>
      </c>
      <c r="EC29" s="114">
        <f t="shared" si="37"/>
        <v>0.63000000000000966</v>
      </c>
      <c r="ED29" s="115">
        <f t="shared" si="38"/>
        <v>1.299835544474206</v>
      </c>
      <c r="EE29" s="116">
        <f t="shared" si="39"/>
        <v>4.6800000000000068</v>
      </c>
    </row>
    <row r="30" spans="1:137" s="20" customFormat="1" x14ac:dyDescent="0.25">
      <c r="A30" s="145">
        <v>24</v>
      </c>
      <c r="B30" s="168" t="s">
        <v>86</v>
      </c>
      <c r="C30" s="145" t="s">
        <v>27</v>
      </c>
      <c r="D30" s="119">
        <v>76.89</v>
      </c>
      <c r="E30" s="274"/>
      <c r="F30" s="120">
        <v>78.040996890014753</v>
      </c>
      <c r="G30" s="121">
        <v>78.150000000000006</v>
      </c>
      <c r="H30" s="55">
        <f t="shared" si="0"/>
        <v>78.430000000000007</v>
      </c>
      <c r="I30" s="55">
        <v>0.6694444444444444</v>
      </c>
      <c r="J30" s="55">
        <f t="shared" si="40"/>
        <v>52.504527777777781</v>
      </c>
      <c r="K30" s="55">
        <f t="shared" si="41"/>
        <v>52.317083333333336</v>
      </c>
      <c r="L30" s="55">
        <f t="shared" si="42"/>
        <v>52.24411180692654</v>
      </c>
      <c r="M30" s="55">
        <f t="shared" si="43"/>
        <v>51.47358333333333</v>
      </c>
      <c r="N30" s="92">
        <f t="shared" si="44"/>
        <v>1.0035828534868843</v>
      </c>
      <c r="O30" s="92">
        <f t="shared" si="1"/>
        <v>1.0049845994475632</v>
      </c>
      <c r="P30" s="277"/>
      <c r="Q30" s="95">
        <f t="shared" si="2"/>
        <v>1.0200286123032904</v>
      </c>
      <c r="R30" s="130">
        <v>77.467272727272729</v>
      </c>
      <c r="S30" s="131">
        <v>76.369166666666672</v>
      </c>
      <c r="T30" s="132">
        <v>76.602500000000006</v>
      </c>
      <c r="U30" s="233">
        <v>76.602500000000006</v>
      </c>
      <c r="V30" s="125">
        <f t="shared" si="45"/>
        <v>1</v>
      </c>
      <c r="W30" s="125">
        <f t="shared" si="46"/>
        <v>1.0030553342863067</v>
      </c>
      <c r="X30" s="95">
        <f t="shared" si="47"/>
        <v>0.9888369282042857</v>
      </c>
      <c r="Y30" s="170">
        <v>62.801428571428573</v>
      </c>
      <c r="Z30" s="131">
        <v>62.801250000000003</v>
      </c>
      <c r="AA30" s="132">
        <v>64.467500000000001</v>
      </c>
      <c r="AB30" s="232">
        <v>64.467500000000001</v>
      </c>
      <c r="AC30" s="92">
        <f t="shared" si="48"/>
        <v>1</v>
      </c>
      <c r="AD30" s="125">
        <f t="shared" si="81"/>
        <v>1.0265321152047133</v>
      </c>
      <c r="AE30" s="129">
        <f t="shared" si="82"/>
        <v>1.0265291963331133</v>
      </c>
      <c r="AF30" s="145">
        <v>24</v>
      </c>
      <c r="AG30" s="168" t="s">
        <v>86</v>
      </c>
      <c r="AH30" s="145" t="s">
        <v>27</v>
      </c>
      <c r="AI30" s="130">
        <v>104.19230769230769</v>
      </c>
      <c r="AJ30" s="131">
        <v>105.83846153846154</v>
      </c>
      <c r="AK30" s="132">
        <v>105.58461538461538</v>
      </c>
      <c r="AL30" s="232">
        <v>106.4076923076923</v>
      </c>
      <c r="AM30" s="78">
        <f t="shared" si="83"/>
        <v>1.0077954247413667</v>
      </c>
      <c r="AN30" s="78">
        <f t="shared" si="84"/>
        <v>1.0053782978414127</v>
      </c>
      <c r="AO30" s="134">
        <f t="shared" si="85"/>
        <v>1.0212624584717607</v>
      </c>
      <c r="AP30" s="130">
        <v>52.315714285714286</v>
      </c>
      <c r="AQ30" s="131">
        <v>57.565714285714286</v>
      </c>
      <c r="AR30" s="77">
        <v>58.03</v>
      </c>
      <c r="AS30" s="232">
        <v>58.03</v>
      </c>
      <c r="AT30" s="78">
        <f t="shared" si="8"/>
        <v>1</v>
      </c>
      <c r="AU30" s="78">
        <f t="shared" si="9"/>
        <v>1.0080653166567402</v>
      </c>
      <c r="AV30" s="134">
        <f t="shared" si="10"/>
        <v>1.1092269462876492</v>
      </c>
      <c r="AW30" s="135">
        <v>56.6</v>
      </c>
      <c r="AX30" s="131">
        <v>58.63</v>
      </c>
      <c r="AY30" s="132">
        <v>59.157777777777774</v>
      </c>
      <c r="AZ30" s="233">
        <v>59.157777777777774</v>
      </c>
      <c r="BA30" s="133">
        <f t="shared" si="86"/>
        <v>1</v>
      </c>
      <c r="BB30" s="78">
        <f t="shared" si="87"/>
        <v>1.0090018382701309</v>
      </c>
      <c r="BC30" s="134">
        <f t="shared" si="88"/>
        <v>1.0451904201020807</v>
      </c>
      <c r="BD30" s="145">
        <v>24</v>
      </c>
      <c r="BE30" s="168" t="s">
        <v>86</v>
      </c>
      <c r="BF30" s="145" t="s">
        <v>27</v>
      </c>
      <c r="BG30" s="130">
        <v>100.92</v>
      </c>
      <c r="BH30" s="131">
        <v>100.33230769230769</v>
      </c>
      <c r="BI30" s="132">
        <v>100.33230769230769</v>
      </c>
      <c r="BJ30" s="232">
        <v>100.24923076923076</v>
      </c>
      <c r="BK30" s="92">
        <f t="shared" si="49"/>
        <v>0.9991719823356231</v>
      </c>
      <c r="BL30" s="149">
        <f t="shared" si="50"/>
        <v>0.9991719823356231</v>
      </c>
      <c r="BM30" s="150">
        <f t="shared" si="51"/>
        <v>0.99335345589804558</v>
      </c>
      <c r="BN30" s="96">
        <v>58.81</v>
      </c>
      <c r="BO30" s="136">
        <v>61.357500000000002</v>
      </c>
      <c r="BP30" s="123">
        <v>61.357500000000002</v>
      </c>
      <c r="BQ30" s="124">
        <v>61.357500000000002</v>
      </c>
      <c r="BR30" s="92">
        <f t="shared" si="14"/>
        <v>1</v>
      </c>
      <c r="BS30" s="92">
        <f t="shared" si="15"/>
        <v>1</v>
      </c>
      <c r="BT30" s="95">
        <f t="shared" si="16"/>
        <v>1.0433174630164939</v>
      </c>
      <c r="BU30" s="130">
        <v>145.45454545454547</v>
      </c>
      <c r="BV30" s="131">
        <v>144.09090909090909</v>
      </c>
      <c r="BW30" s="132">
        <v>141.77272727272725</v>
      </c>
      <c r="BX30" s="232">
        <v>144.54545454545453</v>
      </c>
      <c r="BY30" s="92">
        <f t="shared" si="52"/>
        <v>1.0195575504969543</v>
      </c>
      <c r="BZ30" s="92">
        <f t="shared" si="53"/>
        <v>1.0031545741324921</v>
      </c>
      <c r="CA30" s="95">
        <f t="shared" si="54"/>
        <v>0.9937499999999998</v>
      </c>
      <c r="CB30" s="145">
        <v>24</v>
      </c>
      <c r="CC30" s="168" t="s">
        <v>86</v>
      </c>
      <c r="CD30" s="145" t="s">
        <v>27</v>
      </c>
      <c r="CE30" s="96">
        <v>55.662500000000001</v>
      </c>
      <c r="CF30" s="136">
        <v>56.412500000000001</v>
      </c>
      <c r="CG30" s="123">
        <v>56.412500000000001</v>
      </c>
      <c r="CH30" s="124">
        <v>56.412500000000001</v>
      </c>
      <c r="CI30" s="137">
        <f t="shared" si="89"/>
        <v>1</v>
      </c>
      <c r="CJ30" s="92">
        <f t="shared" si="90"/>
        <v>1</v>
      </c>
      <c r="CK30" s="95">
        <f t="shared" si="70"/>
        <v>1.0134740624298226</v>
      </c>
      <c r="CL30" s="130">
        <v>59</v>
      </c>
      <c r="CM30" s="131">
        <v>60.2</v>
      </c>
      <c r="CN30" s="132">
        <v>60.2</v>
      </c>
      <c r="CO30" s="233">
        <v>60.2</v>
      </c>
      <c r="CP30" s="125">
        <f t="shared" si="55"/>
        <v>1</v>
      </c>
      <c r="CQ30" s="92">
        <f t="shared" si="56"/>
        <v>1</v>
      </c>
      <c r="CR30" s="95">
        <f>CO30/CL30</f>
        <v>1.0203389830508476</v>
      </c>
      <c r="CS30" s="138">
        <v>48.951666666666661</v>
      </c>
      <c r="CT30" s="139">
        <v>47.12166666666667</v>
      </c>
      <c r="CU30" s="140">
        <v>47.12166666666667</v>
      </c>
      <c r="CV30" s="245">
        <v>47.12166666666667</v>
      </c>
      <c r="CW30" s="92">
        <f t="shared" si="71"/>
        <v>1</v>
      </c>
      <c r="CX30" s="92">
        <f t="shared" si="72"/>
        <v>1</v>
      </c>
      <c r="CY30" s="129">
        <f t="shared" si="91"/>
        <v>0.96261618603384314</v>
      </c>
      <c r="CZ30" s="145">
        <v>24</v>
      </c>
      <c r="DA30" s="168" t="s">
        <v>86</v>
      </c>
      <c r="DB30" s="145" t="s">
        <v>27</v>
      </c>
      <c r="DC30" s="130">
        <v>85.388999999999982</v>
      </c>
      <c r="DD30" s="131">
        <v>88.39</v>
      </c>
      <c r="DE30" s="132">
        <v>88.39</v>
      </c>
      <c r="DF30" s="233">
        <v>88.39</v>
      </c>
      <c r="DG30" s="92">
        <f t="shared" si="73"/>
        <v>1</v>
      </c>
      <c r="DH30" s="92">
        <f t="shared" si="74"/>
        <v>1</v>
      </c>
      <c r="DI30" s="95">
        <f t="shared" si="92"/>
        <v>1.0351450421014419</v>
      </c>
      <c r="DJ30" s="130">
        <v>78.900000000000006</v>
      </c>
      <c r="DK30" s="131">
        <v>83.428571428571416</v>
      </c>
      <c r="DL30" s="132">
        <v>86.5</v>
      </c>
      <c r="DM30" s="233">
        <v>86.857142857142861</v>
      </c>
      <c r="DN30" s="125">
        <f t="shared" si="29"/>
        <v>1.0041288191577209</v>
      </c>
      <c r="DO30" s="78">
        <f t="shared" si="30"/>
        <v>1.0410958904109591</v>
      </c>
      <c r="DP30" s="95">
        <f t="shared" si="31"/>
        <v>1.1008509867825458</v>
      </c>
      <c r="DQ30" s="167">
        <v>90</v>
      </c>
      <c r="DR30" s="131">
        <v>90.035909090909087</v>
      </c>
      <c r="DS30" s="132">
        <v>88.226363636363644</v>
      </c>
      <c r="DT30" s="232">
        <v>88.226363636363644</v>
      </c>
      <c r="DU30" s="92">
        <f t="shared" si="93"/>
        <v>1</v>
      </c>
      <c r="DV30" s="92">
        <f t="shared" si="94"/>
        <v>0.9799019583095635</v>
      </c>
      <c r="DW30" s="95">
        <f t="shared" si="95"/>
        <v>0.98029292929292933</v>
      </c>
      <c r="DX30" s="109"/>
      <c r="DY30" s="110" t="s">
        <v>86</v>
      </c>
      <c r="DZ30" s="111">
        <f t="shared" si="58"/>
        <v>3.5828534868842521E-3</v>
      </c>
      <c r="EA30" s="112">
        <f t="shared" si="35"/>
        <v>4.9845994475632427E-3</v>
      </c>
      <c r="EB30" s="113">
        <f t="shared" si="36"/>
        <v>2.002861230329045E-2</v>
      </c>
      <c r="EC30" s="114">
        <f t="shared" si="37"/>
        <v>0.28000000000000114</v>
      </c>
      <c r="ED30" s="115">
        <f t="shared" si="38"/>
        <v>0.38900310998525356</v>
      </c>
      <c r="EE30" s="116">
        <f t="shared" si="39"/>
        <v>1.5400000000000063</v>
      </c>
    </row>
    <row r="31" spans="1:137" s="20" customFormat="1" x14ac:dyDescent="0.25">
      <c r="A31" s="145">
        <v>25</v>
      </c>
      <c r="B31" s="168" t="s">
        <v>62</v>
      </c>
      <c r="C31" s="145" t="s">
        <v>27</v>
      </c>
      <c r="D31" s="119">
        <v>37.64</v>
      </c>
      <c r="E31" s="274"/>
      <c r="F31" s="120">
        <v>40.070590845429081</v>
      </c>
      <c r="G31" s="121">
        <v>41.52</v>
      </c>
      <c r="H31" s="55">
        <f t="shared" si="0"/>
        <v>42.18</v>
      </c>
      <c r="I31" s="55">
        <v>5.5777777777777784</v>
      </c>
      <c r="J31" s="55">
        <f t="shared" si="40"/>
        <v>235.2706666666667</v>
      </c>
      <c r="K31" s="55">
        <f t="shared" si="41"/>
        <v>231.58933333333337</v>
      </c>
      <c r="L31" s="55">
        <f t="shared" si="42"/>
        <v>223.50485116006001</v>
      </c>
      <c r="M31" s="55">
        <f t="shared" si="43"/>
        <v>209.9475555555556</v>
      </c>
      <c r="N31" s="92">
        <f t="shared" si="44"/>
        <v>1.0158959537572254</v>
      </c>
      <c r="O31" s="92">
        <f t="shared" si="1"/>
        <v>1.0526423272047045</v>
      </c>
      <c r="P31" s="277"/>
      <c r="Q31" s="95">
        <f t="shared" si="2"/>
        <v>1.1206163655685442</v>
      </c>
      <c r="R31" s="130">
        <v>40.354545454545452</v>
      </c>
      <c r="S31" s="131">
        <v>39.028333333333336</v>
      </c>
      <c r="T31" s="132">
        <v>39.724166666666662</v>
      </c>
      <c r="U31" s="233">
        <v>43.207500000000003</v>
      </c>
      <c r="V31" s="125">
        <f t="shared" si="45"/>
        <v>1.0876880152719799</v>
      </c>
      <c r="W31" s="125">
        <f t="shared" si="46"/>
        <v>1.107080326258701</v>
      </c>
      <c r="X31" s="95">
        <f t="shared" si="47"/>
        <v>1.0706972291056547</v>
      </c>
      <c r="Y31" s="170">
        <v>39.833333333333336</v>
      </c>
      <c r="Z31" s="131">
        <v>44.5</v>
      </c>
      <c r="AA31" s="132">
        <v>44.5</v>
      </c>
      <c r="AB31" s="233">
        <v>45</v>
      </c>
      <c r="AC31" s="125">
        <f t="shared" si="48"/>
        <v>1.0112359550561798</v>
      </c>
      <c r="AD31" s="125">
        <f t="shared" si="81"/>
        <v>1.0112359550561798</v>
      </c>
      <c r="AE31" s="129">
        <f t="shared" si="82"/>
        <v>1.1297071129707112</v>
      </c>
      <c r="AF31" s="145">
        <v>25</v>
      </c>
      <c r="AG31" s="168" t="s">
        <v>62</v>
      </c>
      <c r="AH31" s="145" t="s">
        <v>27</v>
      </c>
      <c r="AI31" s="130">
        <v>33.81666666666667</v>
      </c>
      <c r="AJ31" s="165">
        <v>36.916666666666664</v>
      </c>
      <c r="AK31" s="171">
        <v>38.75</v>
      </c>
      <c r="AL31" s="234">
        <v>39.166666666666664</v>
      </c>
      <c r="AM31" s="267">
        <f t="shared" si="83"/>
        <v>1.010752688172043</v>
      </c>
      <c r="AN31" s="78">
        <f t="shared" si="84"/>
        <v>1.0609480812641083</v>
      </c>
      <c r="AO31" s="134">
        <f t="shared" si="85"/>
        <v>1.158206012814194</v>
      </c>
      <c r="AP31" s="130">
        <v>22.328333333333333</v>
      </c>
      <c r="AQ31" s="131">
        <v>26.846666666666664</v>
      </c>
      <c r="AR31" s="77">
        <v>29.43</v>
      </c>
      <c r="AS31" s="234">
        <v>29.346666666666668</v>
      </c>
      <c r="AT31" s="78">
        <f t="shared" si="8"/>
        <v>0.9971684222448749</v>
      </c>
      <c r="AU31" s="78">
        <f t="shared" si="9"/>
        <v>1.0931214303451702</v>
      </c>
      <c r="AV31" s="134">
        <f t="shared" si="10"/>
        <v>1.3143241024109875</v>
      </c>
      <c r="AW31" s="135">
        <v>27.54</v>
      </c>
      <c r="AX31" s="131">
        <v>30.573529411764707</v>
      </c>
      <c r="AY31" s="132">
        <v>35.314705882352939</v>
      </c>
      <c r="AZ31" s="233">
        <v>35.873529411764707</v>
      </c>
      <c r="BA31" s="133">
        <f t="shared" si="86"/>
        <v>1.0158241026068129</v>
      </c>
      <c r="BB31" s="78">
        <f t="shared" si="87"/>
        <v>1.1733525733525734</v>
      </c>
      <c r="BC31" s="134">
        <f t="shared" si="88"/>
        <v>1.3025972916399675</v>
      </c>
      <c r="BD31" s="145">
        <v>25</v>
      </c>
      <c r="BE31" s="168" t="s">
        <v>62</v>
      </c>
      <c r="BF31" s="145" t="s">
        <v>27</v>
      </c>
      <c r="BG31" s="130">
        <v>45.36</v>
      </c>
      <c r="BH31" s="131">
        <v>47.090833333333336</v>
      </c>
      <c r="BI31" s="132">
        <v>47.090833333333336</v>
      </c>
      <c r="BJ31" s="232">
        <v>47.5</v>
      </c>
      <c r="BK31" s="125">
        <f t="shared" si="49"/>
        <v>1.0086888814171193</v>
      </c>
      <c r="BL31" s="149">
        <f t="shared" si="50"/>
        <v>1.0086888814171193</v>
      </c>
      <c r="BM31" s="150">
        <f t="shared" si="51"/>
        <v>1.0471781305114638</v>
      </c>
      <c r="BN31" s="96">
        <v>38.43</v>
      </c>
      <c r="BO31" s="136">
        <v>40.216250000000002</v>
      </c>
      <c r="BP31" s="123">
        <v>39.643749999999997</v>
      </c>
      <c r="BQ31" s="124">
        <v>40.072499999999998</v>
      </c>
      <c r="BR31" s="92">
        <f t="shared" si="14"/>
        <v>1.0108150717326188</v>
      </c>
      <c r="BS31" s="92">
        <f t="shared" si="15"/>
        <v>0.99642557423926881</v>
      </c>
      <c r="BT31" s="95">
        <f t="shared" si="16"/>
        <v>1.0427400468384074</v>
      </c>
      <c r="BU31" s="130">
        <v>57.454545454545453</v>
      </c>
      <c r="BV31" s="131">
        <v>60.454545454545453</v>
      </c>
      <c r="BW31" s="132">
        <v>61.363636363636367</v>
      </c>
      <c r="BX31" s="232">
        <v>61.363636363636367</v>
      </c>
      <c r="BY31" s="92">
        <f t="shared" si="52"/>
        <v>1</v>
      </c>
      <c r="BZ31" s="92">
        <f t="shared" si="53"/>
        <v>1.0150375939849625</v>
      </c>
      <c r="CA31" s="95">
        <f t="shared" si="54"/>
        <v>1.0680379746835444</v>
      </c>
      <c r="CB31" s="145">
        <v>25</v>
      </c>
      <c r="CC31" s="168" t="s">
        <v>62</v>
      </c>
      <c r="CD31" s="145" t="s">
        <v>27</v>
      </c>
      <c r="CE31" s="96">
        <v>30.434545454545457</v>
      </c>
      <c r="CF31" s="136">
        <v>31.716363636363639</v>
      </c>
      <c r="CG31" s="123">
        <v>34.644545454545458</v>
      </c>
      <c r="CH31" s="147">
        <v>36.07181818181818</v>
      </c>
      <c r="CI31" s="137">
        <f t="shared" si="89"/>
        <v>1.0411976173607282</v>
      </c>
      <c r="CJ31" s="92">
        <f t="shared" si="90"/>
        <v>1.1373251547810135</v>
      </c>
      <c r="CK31" s="95">
        <f t="shared" si="70"/>
        <v>1.1852261186450801</v>
      </c>
      <c r="CL31" s="130">
        <v>35.25</v>
      </c>
      <c r="CM31" s="131">
        <v>36.75</v>
      </c>
      <c r="CN31" s="132">
        <v>37.5</v>
      </c>
      <c r="CO31" s="233">
        <v>37.5</v>
      </c>
      <c r="CP31" s="125">
        <f t="shared" si="55"/>
        <v>1</v>
      </c>
      <c r="CQ31" s="92">
        <f t="shared" si="56"/>
        <v>1.0204081632653061</v>
      </c>
      <c r="CR31" s="95">
        <f t="shared" si="57"/>
        <v>1.0638297872340425</v>
      </c>
      <c r="CS31" s="138">
        <v>27.761666666666667</v>
      </c>
      <c r="CT31" s="139">
        <v>32.828333333333333</v>
      </c>
      <c r="CU31" s="140">
        <v>36.494999999999997</v>
      </c>
      <c r="CV31" s="245">
        <v>36.411666666666669</v>
      </c>
      <c r="CW31" s="125">
        <f t="shared" si="71"/>
        <v>0.99771658218020742</v>
      </c>
      <c r="CX31" s="125">
        <f t="shared" si="72"/>
        <v>1.1091536782251106</v>
      </c>
      <c r="CY31" s="129">
        <f t="shared" si="91"/>
        <v>1.3115807168157532</v>
      </c>
      <c r="CZ31" s="145">
        <v>25</v>
      </c>
      <c r="DA31" s="168" t="s">
        <v>62</v>
      </c>
      <c r="DB31" s="145" t="s">
        <v>27</v>
      </c>
      <c r="DC31" s="130">
        <v>36.856999999999999</v>
      </c>
      <c r="DD31" s="131">
        <v>38.985999999999997</v>
      </c>
      <c r="DE31" s="132">
        <v>41.386000000000003</v>
      </c>
      <c r="DF31" s="233">
        <v>41.176000000000002</v>
      </c>
      <c r="DG31" s="125">
        <f t="shared" si="73"/>
        <v>0.99492582032571397</v>
      </c>
      <c r="DH31" s="125">
        <f t="shared" si="74"/>
        <v>1.0561740111835018</v>
      </c>
      <c r="DI31" s="95">
        <f t="shared" si="92"/>
        <v>1.1171826247388557</v>
      </c>
      <c r="DJ31" s="130">
        <v>38.85</v>
      </c>
      <c r="DK31" s="131">
        <v>42.186250000000001</v>
      </c>
      <c r="DL31" s="132">
        <v>42.498571428571431</v>
      </c>
      <c r="DM31" s="233">
        <v>44.998666666666665</v>
      </c>
      <c r="DN31" s="125">
        <f t="shared" si="29"/>
        <v>1.0588277477114076</v>
      </c>
      <c r="DO31" s="78">
        <f t="shared" si="30"/>
        <v>1.0666666666666667</v>
      </c>
      <c r="DP31" s="95">
        <f t="shared" si="31"/>
        <v>1.1582668382668382</v>
      </c>
      <c r="DQ31" s="167">
        <v>52.631578947368418</v>
      </c>
      <c r="DR31" s="131">
        <v>52.894500000000001</v>
      </c>
      <c r="DS31" s="132">
        <v>52.894500000000001</v>
      </c>
      <c r="DT31" s="232">
        <v>52.894500000000001</v>
      </c>
      <c r="DU31" s="92">
        <f t="shared" si="93"/>
        <v>1</v>
      </c>
      <c r="DV31" s="92">
        <f t="shared" si="94"/>
        <v>1</v>
      </c>
      <c r="DW31" s="95">
        <f t="shared" si="95"/>
        <v>1.0049955000000002</v>
      </c>
      <c r="DX31" s="109"/>
      <c r="DY31" s="110" t="s">
        <v>62</v>
      </c>
      <c r="DZ31" s="111">
        <f t="shared" si="58"/>
        <v>1.5895953757225412E-2</v>
      </c>
      <c r="EA31" s="112">
        <f t="shared" si="35"/>
        <v>5.264232720470452E-2</v>
      </c>
      <c r="EB31" s="113">
        <f t="shared" si="36"/>
        <v>0.12061636556854416</v>
      </c>
      <c r="EC31" s="114">
        <f t="shared" si="37"/>
        <v>0.65999999999999659</v>
      </c>
      <c r="ED31" s="115">
        <f t="shared" si="38"/>
        <v>2.109409154570919</v>
      </c>
      <c r="EE31" s="116">
        <f t="shared" si="39"/>
        <v>4.5399999999999991</v>
      </c>
    </row>
    <row r="32" spans="1:137" s="20" customFormat="1" x14ac:dyDescent="0.25">
      <c r="A32" s="145">
        <v>26</v>
      </c>
      <c r="B32" s="168" t="s">
        <v>98</v>
      </c>
      <c r="C32" s="145" t="s">
        <v>27</v>
      </c>
      <c r="D32" s="119">
        <v>36.380000000000003</v>
      </c>
      <c r="E32" s="274"/>
      <c r="F32" s="120">
        <v>37.125507684892142</v>
      </c>
      <c r="G32" s="121">
        <v>37.5</v>
      </c>
      <c r="H32" s="55">
        <f t="shared" si="0"/>
        <v>38.21</v>
      </c>
      <c r="I32" s="55">
        <v>2.6444444444444444</v>
      </c>
      <c r="J32" s="55">
        <f t="shared" si="40"/>
        <v>101.04422222222222</v>
      </c>
      <c r="K32" s="55">
        <f t="shared" si="41"/>
        <v>99.166666666666657</v>
      </c>
      <c r="L32" s="55">
        <f t="shared" si="42"/>
        <v>98.176342544492556</v>
      </c>
      <c r="M32" s="55">
        <f t="shared" si="43"/>
        <v>96.204888888888888</v>
      </c>
      <c r="N32" s="92">
        <f t="shared" si="44"/>
        <v>1.0189333333333332</v>
      </c>
      <c r="O32" s="92">
        <f t="shared" si="1"/>
        <v>1.0292115147437886</v>
      </c>
      <c r="P32" s="277"/>
      <c r="Q32" s="95">
        <f t="shared" si="2"/>
        <v>1.0503023639362286</v>
      </c>
      <c r="R32" s="130">
        <v>37.18181818181818</v>
      </c>
      <c r="S32" s="131">
        <v>31.69</v>
      </c>
      <c r="T32" s="132">
        <v>32.965833333333329</v>
      </c>
      <c r="U32" s="233">
        <v>32.844545454545454</v>
      </c>
      <c r="V32" s="125">
        <f t="shared" si="45"/>
        <v>0.99632080046145122</v>
      </c>
      <c r="W32" s="125">
        <f t="shared" si="46"/>
        <v>1.0364324851544795</v>
      </c>
      <c r="X32" s="95">
        <f t="shared" si="47"/>
        <v>0.8833496332518338</v>
      </c>
      <c r="Y32" s="170">
        <v>43.333333333333336</v>
      </c>
      <c r="Z32" s="131">
        <v>45.832857142857144</v>
      </c>
      <c r="AA32" s="132">
        <v>46.667142857142856</v>
      </c>
      <c r="AB32" s="233">
        <v>46.667142857142856</v>
      </c>
      <c r="AC32" s="125">
        <f t="shared" si="48"/>
        <v>1</v>
      </c>
      <c r="AD32" s="125">
        <f t="shared" si="81"/>
        <v>1.0182027865224574</v>
      </c>
      <c r="AE32" s="129">
        <f t="shared" si="82"/>
        <v>1.0769340659340658</v>
      </c>
      <c r="AF32" s="145">
        <v>26</v>
      </c>
      <c r="AG32" s="168" t="s">
        <v>98</v>
      </c>
      <c r="AH32" s="145" t="s">
        <v>27</v>
      </c>
      <c r="AI32" s="172">
        <v>29.816666666666666</v>
      </c>
      <c r="AJ32" s="131">
        <v>32.05833333333333</v>
      </c>
      <c r="AK32" s="132">
        <v>32.241666666666667</v>
      </c>
      <c r="AL32" s="232">
        <v>32.80833333333333</v>
      </c>
      <c r="AM32" s="133">
        <f t="shared" si="83"/>
        <v>1.0175756009304728</v>
      </c>
      <c r="AN32" s="173">
        <f t="shared" si="84"/>
        <v>1.0233948531323109</v>
      </c>
      <c r="AO32" s="134">
        <f t="shared" si="85"/>
        <v>1.1003353828954723</v>
      </c>
      <c r="AP32" s="130">
        <v>19.228333333333332</v>
      </c>
      <c r="AQ32" s="131">
        <v>22.396666666666668</v>
      </c>
      <c r="AR32" s="77">
        <v>22.23</v>
      </c>
      <c r="AS32" s="232">
        <v>23.048333333333332</v>
      </c>
      <c r="AT32" s="78">
        <f t="shared" si="8"/>
        <v>1.0368121157594841</v>
      </c>
      <c r="AU32" s="78">
        <f t="shared" si="9"/>
        <v>1.0290965917547252</v>
      </c>
      <c r="AV32" s="134">
        <f t="shared" si="10"/>
        <v>1.1986651642541388</v>
      </c>
      <c r="AW32" s="135">
        <v>25.76</v>
      </c>
      <c r="AX32" s="131">
        <v>26.878235294117648</v>
      </c>
      <c r="AY32" s="132">
        <v>29.160588235294117</v>
      </c>
      <c r="AZ32" s="233">
        <v>29.472352941176471</v>
      </c>
      <c r="BA32" s="133">
        <f t="shared" si="86"/>
        <v>1.0106913037338874</v>
      </c>
      <c r="BB32" s="78">
        <f t="shared" si="87"/>
        <v>1.0965136891865275</v>
      </c>
      <c r="BC32" s="134">
        <f t="shared" si="88"/>
        <v>1.1441130800146144</v>
      </c>
      <c r="BD32" s="145">
        <v>26</v>
      </c>
      <c r="BE32" s="168" t="s">
        <v>98</v>
      </c>
      <c r="BF32" s="145" t="s">
        <v>27</v>
      </c>
      <c r="BG32" s="130">
        <v>53.45</v>
      </c>
      <c r="BH32" s="131">
        <v>52.090833333333336</v>
      </c>
      <c r="BI32" s="132">
        <v>52.090833333333336</v>
      </c>
      <c r="BJ32" s="232">
        <v>52</v>
      </c>
      <c r="BK32" s="125">
        <f t="shared" si="49"/>
        <v>0.99825625109984162</v>
      </c>
      <c r="BL32" s="149">
        <f t="shared" si="50"/>
        <v>0.99825625109984162</v>
      </c>
      <c r="BM32" s="150">
        <f t="shared" si="51"/>
        <v>0.97287184284377914</v>
      </c>
      <c r="BN32" s="96">
        <v>36.14</v>
      </c>
      <c r="BO32" s="136">
        <v>36.142499999999998</v>
      </c>
      <c r="BP32" s="123">
        <v>36.142499999999998</v>
      </c>
      <c r="BQ32" s="124">
        <v>36.142499999999998</v>
      </c>
      <c r="BR32" s="92">
        <f t="shared" si="14"/>
        <v>1</v>
      </c>
      <c r="BS32" s="92">
        <f>BQ32/BO32</f>
        <v>1</v>
      </c>
      <c r="BT32" s="95">
        <f t="shared" si="16"/>
        <v>1.0000691754288875</v>
      </c>
      <c r="BU32" s="130">
        <v>57.454545454545453</v>
      </c>
      <c r="BV32" s="131">
        <v>62.272727272727273</v>
      </c>
      <c r="BW32" s="132">
        <v>60.636363636363633</v>
      </c>
      <c r="BX32" s="232">
        <v>60.636363636363633</v>
      </c>
      <c r="BY32" s="92">
        <f t="shared" si="52"/>
        <v>1</v>
      </c>
      <c r="BZ32" s="92">
        <f t="shared" si="53"/>
        <v>0.97372262773722618</v>
      </c>
      <c r="CA32" s="95">
        <f t="shared" si="54"/>
        <v>1.0553797468354431</v>
      </c>
      <c r="CB32" s="145">
        <v>26</v>
      </c>
      <c r="CC32" s="168" t="s">
        <v>98</v>
      </c>
      <c r="CD32" s="145" t="s">
        <v>27</v>
      </c>
      <c r="CE32" s="96">
        <v>28.361818181818183</v>
      </c>
      <c r="CF32" s="136">
        <v>28.725454545454546</v>
      </c>
      <c r="CG32" s="123">
        <v>29.543636363636363</v>
      </c>
      <c r="CH32" s="124">
        <v>30.725454545454546</v>
      </c>
      <c r="CI32" s="137">
        <f t="shared" si="89"/>
        <v>1.0400024616899501</v>
      </c>
      <c r="CJ32" s="92">
        <f t="shared" si="90"/>
        <v>1.0696246597885941</v>
      </c>
      <c r="CK32" s="95">
        <f t="shared" si="70"/>
        <v>1.0833386755561254</v>
      </c>
      <c r="CL32" s="130">
        <v>31.4</v>
      </c>
      <c r="CM32" s="131">
        <v>33</v>
      </c>
      <c r="CN32" s="132">
        <v>33</v>
      </c>
      <c r="CO32" s="233">
        <v>34</v>
      </c>
      <c r="CP32" s="125">
        <f t="shared" si="55"/>
        <v>1.0303030303030303</v>
      </c>
      <c r="CQ32" s="92">
        <f t="shared" si="56"/>
        <v>1.0303030303030303</v>
      </c>
      <c r="CR32" s="95">
        <f t="shared" si="57"/>
        <v>1.0828025477707006</v>
      </c>
      <c r="CS32" s="138">
        <v>23.495000000000001</v>
      </c>
      <c r="CT32" s="139">
        <v>25.82833333333333</v>
      </c>
      <c r="CU32" s="140">
        <v>26.32833333333333</v>
      </c>
      <c r="CV32" s="245">
        <v>32.494999999999997</v>
      </c>
      <c r="CW32" s="125">
        <f t="shared" si="71"/>
        <v>1.2342216876622145</v>
      </c>
      <c r="CX32" s="125">
        <f t="shared" si="72"/>
        <v>1.2581144737691168</v>
      </c>
      <c r="CY32" s="129">
        <f t="shared" si="91"/>
        <v>1.3830602255799105</v>
      </c>
      <c r="CZ32" s="145">
        <v>26</v>
      </c>
      <c r="DA32" s="168" t="s">
        <v>98</v>
      </c>
      <c r="DB32" s="145" t="s">
        <v>27</v>
      </c>
      <c r="DC32" s="130">
        <v>26.995999999999999</v>
      </c>
      <c r="DD32" s="131">
        <v>26.995999999999999</v>
      </c>
      <c r="DE32" s="132">
        <v>26.995999999999999</v>
      </c>
      <c r="DF32" s="233">
        <v>26.995999999999999</v>
      </c>
      <c r="DG32" s="125">
        <f t="shared" si="73"/>
        <v>1</v>
      </c>
      <c r="DH32" s="125">
        <f t="shared" si="74"/>
        <v>1</v>
      </c>
      <c r="DI32" s="95">
        <f t="shared" si="92"/>
        <v>1</v>
      </c>
      <c r="DJ32" s="130">
        <v>42.45</v>
      </c>
      <c r="DK32" s="131">
        <v>40.792666666666669</v>
      </c>
      <c r="DL32" s="132">
        <v>41.998666666666665</v>
      </c>
      <c r="DM32" s="233">
        <v>42.065333333333328</v>
      </c>
      <c r="DN32" s="125">
        <f t="shared" si="29"/>
        <v>1.0015873519794278</v>
      </c>
      <c r="DO32" s="78">
        <f t="shared" si="30"/>
        <v>1.0311984180163098</v>
      </c>
      <c r="DP32" s="95">
        <f t="shared" si="31"/>
        <v>0.99093835885355297</v>
      </c>
      <c r="DQ32" s="167">
        <v>54.263157894736842</v>
      </c>
      <c r="DR32" s="131">
        <v>55.052500000000002</v>
      </c>
      <c r="DS32" s="132">
        <v>55.052500000000002</v>
      </c>
      <c r="DT32" s="232">
        <v>55.052500000000002</v>
      </c>
      <c r="DU32" s="92">
        <f t="shared" si="93"/>
        <v>1</v>
      </c>
      <c r="DV32" s="92">
        <f t="shared" si="94"/>
        <v>1</v>
      </c>
      <c r="DW32" s="95">
        <f t="shared" si="95"/>
        <v>1.0145465567410281</v>
      </c>
      <c r="DX32" s="109"/>
      <c r="DY32" s="110" t="s">
        <v>98</v>
      </c>
      <c r="DZ32" s="111">
        <f t="shared" si="58"/>
        <v>1.8933333333333247E-2</v>
      </c>
      <c r="EA32" s="112">
        <f t="shared" si="35"/>
        <v>2.921151474378858E-2</v>
      </c>
      <c r="EB32" s="113">
        <f t="shared" si="36"/>
        <v>5.0302363936228556E-2</v>
      </c>
      <c r="EC32" s="114">
        <f t="shared" si="37"/>
        <v>0.71000000000000085</v>
      </c>
      <c r="ED32" s="115">
        <f t="shared" si="38"/>
        <v>1.0844923151078589</v>
      </c>
      <c r="EE32" s="116">
        <f t="shared" si="39"/>
        <v>1.8299999999999983</v>
      </c>
    </row>
    <row r="33" spans="1:135" s="20" customFormat="1" x14ac:dyDescent="0.25">
      <c r="A33" s="145">
        <v>27</v>
      </c>
      <c r="B33" s="168" t="s">
        <v>88</v>
      </c>
      <c r="C33" s="145" t="s">
        <v>27</v>
      </c>
      <c r="D33" s="119">
        <v>40.5</v>
      </c>
      <c r="E33" s="274"/>
      <c r="F33" s="120">
        <v>41.737614741351088</v>
      </c>
      <c r="G33" s="121">
        <v>42.33</v>
      </c>
      <c r="H33" s="55">
        <f t="shared" si="0"/>
        <v>42.71</v>
      </c>
      <c r="I33" s="55">
        <v>1.3555555555555554</v>
      </c>
      <c r="J33" s="55">
        <f t="shared" si="40"/>
        <v>57.895777777777774</v>
      </c>
      <c r="K33" s="55">
        <f t="shared" si="41"/>
        <v>57.380666666666656</v>
      </c>
      <c r="L33" s="55">
        <f t="shared" si="42"/>
        <v>56.577655538275913</v>
      </c>
      <c r="M33" s="55">
        <f t="shared" si="43"/>
        <v>54.899999999999991</v>
      </c>
      <c r="N33" s="92">
        <f t="shared" si="44"/>
        <v>1.0089770848098276</v>
      </c>
      <c r="O33" s="92">
        <f t="shared" si="1"/>
        <v>1.0232975761713938</v>
      </c>
      <c r="P33" s="277"/>
      <c r="Q33" s="95">
        <f t="shared" si="2"/>
        <v>1.0545679012345679</v>
      </c>
      <c r="R33" s="130">
        <v>39.636363636363633</v>
      </c>
      <c r="S33" s="131">
        <v>35.615833333333335</v>
      </c>
      <c r="T33" s="132">
        <v>36.307499999999997</v>
      </c>
      <c r="U33" s="233">
        <v>38.732500000000002</v>
      </c>
      <c r="V33" s="125">
        <f t="shared" si="45"/>
        <v>1.0667906080011018</v>
      </c>
      <c r="W33" s="125">
        <f t="shared" si="46"/>
        <v>1.0875078967687593</v>
      </c>
      <c r="X33" s="95">
        <f t="shared" si="47"/>
        <v>0.97719610091743137</v>
      </c>
      <c r="Y33" s="170">
        <v>42.166666666666664</v>
      </c>
      <c r="Z33" s="131">
        <v>44.332857142857144</v>
      </c>
      <c r="AA33" s="132">
        <v>44.332857142857144</v>
      </c>
      <c r="AB33" s="233">
        <v>44.332857142857144</v>
      </c>
      <c r="AC33" s="125">
        <f t="shared" si="48"/>
        <v>1</v>
      </c>
      <c r="AD33" s="125">
        <f t="shared" si="81"/>
        <v>1</v>
      </c>
      <c r="AE33" s="129">
        <f t="shared" si="82"/>
        <v>1.051372106154715</v>
      </c>
      <c r="AF33" s="145">
        <v>27</v>
      </c>
      <c r="AG33" s="168" t="s">
        <v>88</v>
      </c>
      <c r="AH33" s="145" t="s">
        <v>27</v>
      </c>
      <c r="AI33" s="172">
        <v>44.240833333333335</v>
      </c>
      <c r="AJ33" s="131">
        <v>45.833333333333329</v>
      </c>
      <c r="AK33" s="132">
        <v>46.875</v>
      </c>
      <c r="AL33" s="232">
        <v>47.625</v>
      </c>
      <c r="AM33" s="133">
        <f t="shared" si="83"/>
        <v>1.016</v>
      </c>
      <c r="AN33" s="173">
        <f t="shared" si="84"/>
        <v>1.0390909090909093</v>
      </c>
      <c r="AO33" s="134">
        <f t="shared" si="85"/>
        <v>1.0764941890033717</v>
      </c>
      <c r="AP33" s="130">
        <v>25.061666666666667</v>
      </c>
      <c r="AQ33" s="131">
        <v>26.063333333333333</v>
      </c>
      <c r="AR33" s="77">
        <v>28.546666666666667</v>
      </c>
      <c r="AS33" s="232">
        <v>29.16333333333333</v>
      </c>
      <c r="AT33" s="78">
        <f t="shared" si="8"/>
        <v>1.0216020551144325</v>
      </c>
      <c r="AU33" s="78">
        <f t="shared" si="9"/>
        <v>1.1189410410538432</v>
      </c>
      <c r="AV33" s="134">
        <f t="shared" si="10"/>
        <v>1.1636629646871051</v>
      </c>
      <c r="AW33" s="135">
        <v>29.25</v>
      </c>
      <c r="AX33" s="131">
        <v>31.995882352941177</v>
      </c>
      <c r="AY33" s="132">
        <v>34.301764705882356</v>
      </c>
      <c r="AZ33" s="233">
        <v>34.29</v>
      </c>
      <c r="BA33" s="133">
        <f t="shared" si="86"/>
        <v>0.99965702330526629</v>
      </c>
      <c r="BB33" s="78">
        <f t="shared" si="87"/>
        <v>1.0717004026253378</v>
      </c>
      <c r="BC33" s="134">
        <f t="shared" si="88"/>
        <v>1.1723076923076923</v>
      </c>
      <c r="BD33" s="145">
        <v>27</v>
      </c>
      <c r="BE33" s="168" t="s">
        <v>88</v>
      </c>
      <c r="BF33" s="145" t="s">
        <v>27</v>
      </c>
      <c r="BG33" s="130">
        <v>53.18</v>
      </c>
      <c r="BH33" s="131">
        <v>52.090833333333336</v>
      </c>
      <c r="BI33" s="132">
        <v>52.090833333333336</v>
      </c>
      <c r="BJ33" s="232">
        <v>52.454166666666666</v>
      </c>
      <c r="BK33" s="125">
        <f t="shared" si="49"/>
        <v>1.0069749956006335</v>
      </c>
      <c r="BL33" s="149">
        <f t="shared" si="50"/>
        <v>1.0069749956006335</v>
      </c>
      <c r="BM33" s="150">
        <f t="shared" si="51"/>
        <v>0.98635138523254351</v>
      </c>
      <c r="BN33" s="96">
        <v>37.57</v>
      </c>
      <c r="BO33" s="136">
        <v>38.286250000000003</v>
      </c>
      <c r="BP33" s="123">
        <v>39.428750000000001</v>
      </c>
      <c r="BQ33" s="124">
        <v>40.428750000000001</v>
      </c>
      <c r="BR33" s="92">
        <f t="shared" si="14"/>
        <v>1.0253622039755255</v>
      </c>
      <c r="BS33" s="92">
        <f t="shared" si="15"/>
        <v>1.0559600378726044</v>
      </c>
      <c r="BT33" s="95">
        <f t="shared" si="16"/>
        <v>1.0760912962470055</v>
      </c>
      <c r="BU33" s="130">
        <v>59.81818181818182</v>
      </c>
      <c r="BV33" s="131">
        <v>64.818181818181813</v>
      </c>
      <c r="BW33" s="132">
        <v>65.909090909090907</v>
      </c>
      <c r="BX33" s="232">
        <v>65.909090909090907</v>
      </c>
      <c r="BY33" s="92">
        <f t="shared" si="52"/>
        <v>1</v>
      </c>
      <c r="BZ33" s="92">
        <f t="shared" si="53"/>
        <v>1.0168302945301544</v>
      </c>
      <c r="CA33" s="95">
        <f t="shared" si="54"/>
        <v>1.1018237082066868</v>
      </c>
      <c r="CB33" s="145">
        <v>27</v>
      </c>
      <c r="CC33" s="168" t="s">
        <v>88</v>
      </c>
      <c r="CD33" s="145" t="s">
        <v>27</v>
      </c>
      <c r="CE33" s="96">
        <v>31.99818181818182</v>
      </c>
      <c r="CF33" s="136">
        <v>33.816363636363633</v>
      </c>
      <c r="CG33" s="123">
        <v>34.543636363636359</v>
      </c>
      <c r="CH33" s="124">
        <v>34.36181818181818</v>
      </c>
      <c r="CI33" s="137">
        <f t="shared" si="89"/>
        <v>0.99473656508237285</v>
      </c>
      <c r="CJ33" s="92">
        <f t="shared" si="90"/>
        <v>1.0161298994569601</v>
      </c>
      <c r="CK33" s="95">
        <f t="shared" si="70"/>
        <v>1.0738678333996248</v>
      </c>
      <c r="CL33" s="130">
        <v>36</v>
      </c>
      <c r="CM33" s="131">
        <v>38.200000000000003</v>
      </c>
      <c r="CN33" s="132">
        <v>38.200000000000003</v>
      </c>
      <c r="CO33" s="233">
        <v>38.200000000000003</v>
      </c>
      <c r="CP33" s="125">
        <f t="shared" si="55"/>
        <v>1</v>
      </c>
      <c r="CQ33" s="92">
        <f t="shared" si="56"/>
        <v>1</v>
      </c>
      <c r="CR33" s="95">
        <f t="shared" si="57"/>
        <v>1.0611111111111111</v>
      </c>
      <c r="CS33" s="138">
        <v>28.495000000000001</v>
      </c>
      <c r="CT33" s="139">
        <v>32.311666666666667</v>
      </c>
      <c r="CU33" s="140">
        <v>32.328333333333333</v>
      </c>
      <c r="CV33" s="245">
        <v>32.328333333333333</v>
      </c>
      <c r="CW33" s="125">
        <f t="shared" si="71"/>
        <v>1</v>
      </c>
      <c r="CX33" s="125">
        <f t="shared" si="72"/>
        <v>1.0005158095631093</v>
      </c>
      <c r="CY33" s="129">
        <f t="shared" si="91"/>
        <v>1.1345265251213663</v>
      </c>
      <c r="CZ33" s="145">
        <v>27</v>
      </c>
      <c r="DA33" s="168" t="s">
        <v>88</v>
      </c>
      <c r="DB33" s="145" t="s">
        <v>27</v>
      </c>
      <c r="DC33" s="130">
        <v>37.795999999999999</v>
      </c>
      <c r="DD33" s="131">
        <v>38.195999999999998</v>
      </c>
      <c r="DE33" s="132">
        <v>38.195999999999998</v>
      </c>
      <c r="DF33" s="233">
        <v>38.195999999999998</v>
      </c>
      <c r="DG33" s="125">
        <f t="shared" si="73"/>
        <v>1</v>
      </c>
      <c r="DH33" s="125">
        <f t="shared" si="74"/>
        <v>1</v>
      </c>
      <c r="DI33" s="95">
        <f t="shared" si="92"/>
        <v>1.0105831304899988</v>
      </c>
      <c r="DJ33" s="130">
        <v>50.18</v>
      </c>
      <c r="DK33" s="131">
        <v>49.713571428571427</v>
      </c>
      <c r="DL33" s="132">
        <v>48.561250000000001</v>
      </c>
      <c r="DM33" s="233">
        <v>48.873750000000001</v>
      </c>
      <c r="DN33" s="125">
        <f t="shared" si="29"/>
        <v>1.0064351720765012</v>
      </c>
      <c r="DO33" s="78">
        <f t="shared" si="30"/>
        <v>0.98310679751145857</v>
      </c>
      <c r="DP33" s="95">
        <f t="shared" si="31"/>
        <v>0.97396871263451579</v>
      </c>
      <c r="DQ33" s="167">
        <v>51.631578947368418</v>
      </c>
      <c r="DR33" s="131">
        <v>53.052500000000002</v>
      </c>
      <c r="DS33" s="132">
        <v>53.052500000000002</v>
      </c>
      <c r="DT33" s="233">
        <v>53.052500000000002</v>
      </c>
      <c r="DU33" s="92">
        <f t="shared" si="93"/>
        <v>1</v>
      </c>
      <c r="DV33" s="92">
        <f t="shared" si="94"/>
        <v>1</v>
      </c>
      <c r="DW33" s="95">
        <f t="shared" si="95"/>
        <v>1.0275203873598371</v>
      </c>
      <c r="DX33" s="109"/>
      <c r="DY33" s="110" t="s">
        <v>88</v>
      </c>
      <c r="DZ33" s="111">
        <f t="shared" si="58"/>
        <v>8.9770848098276179E-3</v>
      </c>
      <c r="EA33" s="112">
        <f t="shared" si="35"/>
        <v>2.329757617139383E-2</v>
      </c>
      <c r="EB33" s="113">
        <f t="shared" si="36"/>
        <v>5.4567901234567895E-2</v>
      </c>
      <c r="EC33" s="114">
        <f t="shared" si="37"/>
        <v>0.38000000000000256</v>
      </c>
      <c r="ED33" s="115">
        <f t="shared" si="38"/>
        <v>0.97238525864891301</v>
      </c>
      <c r="EE33" s="116">
        <f t="shared" si="39"/>
        <v>2.2100000000000009</v>
      </c>
    </row>
    <row r="34" spans="1:135" s="20" customFormat="1" x14ac:dyDescent="0.25">
      <c r="A34" s="145">
        <v>28</v>
      </c>
      <c r="B34" s="168" t="s">
        <v>89</v>
      </c>
      <c r="C34" s="145" t="s">
        <v>27</v>
      </c>
      <c r="D34" s="119">
        <v>42.16</v>
      </c>
      <c r="E34" s="274"/>
      <c r="F34" s="120">
        <v>45.096615750845793</v>
      </c>
      <c r="G34" s="121">
        <v>47.04</v>
      </c>
      <c r="H34" s="55">
        <f t="shared" si="0"/>
        <v>48.02</v>
      </c>
      <c r="I34" s="55">
        <v>1.3555555555555554</v>
      </c>
      <c r="J34" s="55">
        <f t="shared" si="40"/>
        <v>65.093777777777774</v>
      </c>
      <c r="K34" s="55">
        <f t="shared" si="41"/>
        <v>63.765333333333324</v>
      </c>
      <c r="L34" s="55">
        <f t="shared" si="42"/>
        <v>61.130968017813181</v>
      </c>
      <c r="M34" s="55">
        <f t="shared" si="43"/>
        <v>57.150222222222212</v>
      </c>
      <c r="N34" s="92">
        <f t="shared" si="44"/>
        <v>1.0208333333333335</v>
      </c>
      <c r="O34" s="92">
        <f t="shared" si="1"/>
        <v>1.0648249142531141</v>
      </c>
      <c r="P34" s="277"/>
      <c r="Q34" s="95">
        <f t="shared" si="2"/>
        <v>1.1389943074003797</v>
      </c>
      <c r="R34" s="130">
        <v>43.454545454545453</v>
      </c>
      <c r="S34" s="131">
        <v>46.008181818181811</v>
      </c>
      <c r="T34" s="132">
        <v>46.526363636363641</v>
      </c>
      <c r="U34" s="233">
        <v>49.93545454545454</v>
      </c>
      <c r="V34" s="125">
        <f t="shared" si="45"/>
        <v>1.07327224056742</v>
      </c>
      <c r="W34" s="125">
        <f t="shared" si="46"/>
        <v>1.085360311407062</v>
      </c>
      <c r="X34" s="95">
        <f t="shared" si="47"/>
        <v>1.1491422594142258</v>
      </c>
      <c r="Y34" s="170">
        <v>49.666666666666664</v>
      </c>
      <c r="Z34" s="131">
        <v>51.332857142857137</v>
      </c>
      <c r="AA34" s="132">
        <v>51.332857142857137</v>
      </c>
      <c r="AB34" s="233">
        <v>51.332857142857137</v>
      </c>
      <c r="AC34" s="125">
        <f t="shared" si="48"/>
        <v>1</v>
      </c>
      <c r="AD34" s="125">
        <f t="shared" si="81"/>
        <v>1</v>
      </c>
      <c r="AE34" s="129">
        <f t="shared" si="82"/>
        <v>1.0335474592521572</v>
      </c>
      <c r="AF34" s="145">
        <v>28</v>
      </c>
      <c r="AG34" s="168" t="s">
        <v>89</v>
      </c>
      <c r="AH34" s="145" t="s">
        <v>27</v>
      </c>
      <c r="AI34" s="172">
        <v>34.240833333333335</v>
      </c>
      <c r="AJ34" s="131">
        <v>36.733333333333334</v>
      </c>
      <c r="AK34" s="132">
        <v>38.108333333333334</v>
      </c>
      <c r="AL34" s="232">
        <v>38.941666666666663</v>
      </c>
      <c r="AM34" s="133">
        <f t="shared" si="83"/>
        <v>1.0218674830527006</v>
      </c>
      <c r="AN34" s="173">
        <f t="shared" si="84"/>
        <v>1.0601179673321233</v>
      </c>
      <c r="AO34" s="134">
        <f t="shared" si="85"/>
        <v>1.1372873518459927</v>
      </c>
      <c r="AP34" s="130">
        <v>25.895</v>
      </c>
      <c r="AQ34" s="131">
        <v>30.813333333333333</v>
      </c>
      <c r="AR34" s="77">
        <v>37.013333333333335</v>
      </c>
      <c r="AS34" s="232">
        <v>37.896666666666668</v>
      </c>
      <c r="AT34" s="78">
        <f t="shared" si="8"/>
        <v>1.0238652737752161</v>
      </c>
      <c r="AU34" s="78">
        <f t="shared" si="9"/>
        <v>1.2298788403288621</v>
      </c>
      <c r="AV34" s="134">
        <f t="shared" si="10"/>
        <v>1.4634742871854285</v>
      </c>
      <c r="AW34" s="135">
        <v>35.049999999999997</v>
      </c>
      <c r="AX34" s="131">
        <v>39.227058823529411</v>
      </c>
      <c r="AY34" s="132">
        <v>42.254705882352937</v>
      </c>
      <c r="AZ34" s="233">
        <v>42.625294117647066</v>
      </c>
      <c r="BA34" s="133">
        <f t="shared" si="86"/>
        <v>1.0087703423217744</v>
      </c>
      <c r="BB34" s="78">
        <f t="shared" si="87"/>
        <v>1.0866298773355729</v>
      </c>
      <c r="BC34" s="134">
        <f t="shared" si="88"/>
        <v>1.2161282201896453</v>
      </c>
      <c r="BD34" s="145">
        <v>28</v>
      </c>
      <c r="BE34" s="168" t="s">
        <v>89</v>
      </c>
      <c r="BF34" s="145" t="s">
        <v>27</v>
      </c>
      <c r="BG34" s="130">
        <v>52</v>
      </c>
      <c r="BH34" s="131">
        <v>54.454166666666666</v>
      </c>
      <c r="BI34" s="132">
        <v>54.454166666666666</v>
      </c>
      <c r="BJ34" s="232">
        <v>55</v>
      </c>
      <c r="BK34" s="125">
        <f t="shared" si="49"/>
        <v>1.0100237202540363</v>
      </c>
      <c r="BL34" s="149">
        <f t="shared" si="50"/>
        <v>1.0100237202540363</v>
      </c>
      <c r="BM34" s="150">
        <f t="shared" si="51"/>
        <v>1.0576923076923077</v>
      </c>
      <c r="BN34" s="96">
        <v>40.86</v>
      </c>
      <c r="BO34" s="136">
        <v>41.926250000000003</v>
      </c>
      <c r="BP34" s="123">
        <v>40.497500000000002</v>
      </c>
      <c r="BQ34" s="124">
        <v>44.64</v>
      </c>
      <c r="BR34" s="92">
        <f t="shared" si="14"/>
        <v>1.1022902648311623</v>
      </c>
      <c r="BS34" s="92">
        <f t="shared" si="15"/>
        <v>1.0647267523329655</v>
      </c>
      <c r="BT34" s="95">
        <f t="shared" si="16"/>
        <v>1.0925110132158591</v>
      </c>
      <c r="BU34" s="130">
        <v>62.727272727272727</v>
      </c>
      <c r="BV34" s="131">
        <v>68.181818181818187</v>
      </c>
      <c r="BW34" s="132">
        <v>69.272727272727266</v>
      </c>
      <c r="BX34" s="232">
        <v>69.272727272727266</v>
      </c>
      <c r="BY34" s="92">
        <f t="shared" si="52"/>
        <v>1</v>
      </c>
      <c r="BZ34" s="92">
        <f t="shared" si="53"/>
        <v>1.0159999999999998</v>
      </c>
      <c r="CA34" s="95">
        <f t="shared" si="54"/>
        <v>1.1043478260869564</v>
      </c>
      <c r="CB34" s="145">
        <v>28</v>
      </c>
      <c r="CC34" s="168" t="s">
        <v>89</v>
      </c>
      <c r="CD34" s="145" t="s">
        <v>27</v>
      </c>
      <c r="CE34" s="96">
        <v>36.634545454545453</v>
      </c>
      <c r="CF34" s="136">
        <v>36.725454545454546</v>
      </c>
      <c r="CG34" s="123">
        <v>45.007272727272721</v>
      </c>
      <c r="CH34" s="124">
        <v>46.13363636363637</v>
      </c>
      <c r="CI34" s="137">
        <f t="shared" si="89"/>
        <v>1.0250262583824838</v>
      </c>
      <c r="CJ34" s="92">
        <f t="shared" si="90"/>
        <v>1.2561760483192239</v>
      </c>
      <c r="CK34" s="95">
        <f t="shared" si="70"/>
        <v>1.2592932651744506</v>
      </c>
      <c r="CL34" s="130">
        <v>33.200000000000003</v>
      </c>
      <c r="CM34" s="131">
        <v>33.799999999999997</v>
      </c>
      <c r="CN34" s="132">
        <v>37.4</v>
      </c>
      <c r="CO34" s="233">
        <v>37.799999999999997</v>
      </c>
      <c r="CP34" s="125">
        <f t="shared" si="55"/>
        <v>1.0106951871657754</v>
      </c>
      <c r="CQ34" s="92">
        <f t="shared" si="56"/>
        <v>1.1183431952662721</v>
      </c>
      <c r="CR34" s="95">
        <f t="shared" si="57"/>
        <v>1.1385542168674696</v>
      </c>
      <c r="CS34" s="138">
        <v>34.661666666666669</v>
      </c>
      <c r="CT34" s="139">
        <v>42.778333333333329</v>
      </c>
      <c r="CU34" s="140">
        <v>44.978333333333339</v>
      </c>
      <c r="CV34" s="245">
        <v>45.895000000000003</v>
      </c>
      <c r="CW34" s="125">
        <f t="shared" si="71"/>
        <v>1.0203801830510986</v>
      </c>
      <c r="CX34" s="125">
        <f t="shared" si="72"/>
        <v>1.0728561966727708</v>
      </c>
      <c r="CY34" s="129">
        <f t="shared" si="91"/>
        <v>1.3240852045968168</v>
      </c>
      <c r="CZ34" s="145">
        <v>28</v>
      </c>
      <c r="DA34" s="168" t="s">
        <v>89</v>
      </c>
      <c r="DB34" s="145" t="s">
        <v>27</v>
      </c>
      <c r="DC34" s="130">
        <v>39.166999999999994</v>
      </c>
      <c r="DD34" s="131">
        <v>43.695999999999998</v>
      </c>
      <c r="DE34" s="132">
        <v>43.695999999999998</v>
      </c>
      <c r="DF34" s="233">
        <v>46.195999999999998</v>
      </c>
      <c r="DG34" s="125">
        <f t="shared" si="73"/>
        <v>1.0572134749176125</v>
      </c>
      <c r="DH34" s="125">
        <f t="shared" si="74"/>
        <v>1.0572134749176125</v>
      </c>
      <c r="DI34" s="95">
        <f t="shared" si="92"/>
        <v>1.1794623024484898</v>
      </c>
      <c r="DJ34" s="167">
        <v>47.2</v>
      </c>
      <c r="DK34" s="131">
        <v>46.465333333333334</v>
      </c>
      <c r="DL34" s="132">
        <v>48.77375</v>
      </c>
      <c r="DM34" s="233">
        <v>47.358666666666672</v>
      </c>
      <c r="DN34" s="125">
        <f t="shared" si="29"/>
        <v>0.97098678421623663</v>
      </c>
      <c r="DO34" s="155">
        <f t="shared" si="30"/>
        <v>1.0192258027490029</v>
      </c>
      <c r="DP34" s="95">
        <f t="shared" si="31"/>
        <v>1.0033615819209041</v>
      </c>
      <c r="DQ34" s="167">
        <v>55.526315789473685</v>
      </c>
      <c r="DR34" s="131">
        <v>59.210500000000003</v>
      </c>
      <c r="DS34" s="132">
        <v>59.210500000000003</v>
      </c>
      <c r="DT34" s="233">
        <v>59.210500000000003</v>
      </c>
      <c r="DU34" s="92">
        <f t="shared" si="93"/>
        <v>1</v>
      </c>
      <c r="DV34" s="92">
        <f t="shared" si="94"/>
        <v>1</v>
      </c>
      <c r="DW34" s="95">
        <f t="shared" si="95"/>
        <v>1.0663502369668247</v>
      </c>
      <c r="DX34" s="109"/>
      <c r="DY34" s="110" t="s">
        <v>89</v>
      </c>
      <c r="DZ34" s="111">
        <f t="shared" si="58"/>
        <v>2.0833333333333481E-2</v>
      </c>
      <c r="EA34" s="112">
        <f t="shared" si="35"/>
        <v>6.4824914253114096E-2</v>
      </c>
      <c r="EB34" s="113">
        <f t="shared" si="36"/>
        <v>0.13899430740037966</v>
      </c>
      <c r="EC34" s="114">
        <f t="shared" si="37"/>
        <v>0.98000000000000398</v>
      </c>
      <c r="ED34" s="115">
        <f t="shared" si="38"/>
        <v>2.9233842491542106</v>
      </c>
      <c r="EE34" s="116">
        <f t="shared" si="39"/>
        <v>5.8600000000000065</v>
      </c>
    </row>
    <row r="35" spans="1:135" s="20" customFormat="1" ht="15.75" thickBot="1" x14ac:dyDescent="0.3">
      <c r="A35" s="174">
        <v>29</v>
      </c>
      <c r="B35" s="175" t="s">
        <v>90</v>
      </c>
      <c r="C35" s="174" t="s">
        <v>27</v>
      </c>
      <c r="D35" s="176">
        <v>144</v>
      </c>
      <c r="E35" s="275"/>
      <c r="F35" s="177">
        <v>144.44475076394193</v>
      </c>
      <c r="G35" s="178">
        <v>146.06</v>
      </c>
      <c r="H35" s="258">
        <f t="shared" si="0"/>
        <v>146.16999999999999</v>
      </c>
      <c r="I35" s="228">
        <v>6.6750000000000007</v>
      </c>
      <c r="J35" s="55">
        <f t="shared" si="40"/>
        <v>975.68475000000001</v>
      </c>
      <c r="K35" s="55">
        <f t="shared" si="41"/>
        <v>974.95050000000015</v>
      </c>
      <c r="L35" s="55">
        <f t="shared" si="42"/>
        <v>964.1687113493125</v>
      </c>
      <c r="M35" s="55">
        <f t="shared" si="43"/>
        <v>961.2</v>
      </c>
      <c r="N35" s="179">
        <f t="shared" si="44"/>
        <v>1.0007531151581541</v>
      </c>
      <c r="O35" s="179">
        <f t="shared" si="1"/>
        <v>1.0119440078433695</v>
      </c>
      <c r="P35" s="278"/>
      <c r="Q35" s="180">
        <f t="shared" si="2"/>
        <v>1.0150694444444444</v>
      </c>
      <c r="R35" s="181">
        <v>149.77272727272728</v>
      </c>
      <c r="S35" s="182">
        <v>149.49083333333331</v>
      </c>
      <c r="T35" s="183">
        <v>149.86000000000001</v>
      </c>
      <c r="U35" s="236">
        <v>150.27666666666664</v>
      </c>
      <c r="V35" s="184">
        <f t="shared" si="45"/>
        <v>1.0027803727923839</v>
      </c>
      <c r="W35" s="184">
        <f t="shared" si="46"/>
        <v>1.0052567325755759</v>
      </c>
      <c r="X35" s="180">
        <f t="shared" si="47"/>
        <v>1.0033646939807788</v>
      </c>
      <c r="Y35" s="185">
        <v>135.66666666666666</v>
      </c>
      <c r="Z35" s="182">
        <v>141.5</v>
      </c>
      <c r="AA35" s="183">
        <v>141.66714285714284</v>
      </c>
      <c r="AB35" s="236">
        <v>140.83285714285714</v>
      </c>
      <c r="AC35" s="184">
        <f t="shared" si="48"/>
        <v>0.99411094416489365</v>
      </c>
      <c r="AD35" s="184">
        <f t="shared" si="81"/>
        <v>0.99528520949015642</v>
      </c>
      <c r="AE35" s="186">
        <f t="shared" si="82"/>
        <v>1.0380800280800282</v>
      </c>
      <c r="AF35" s="174">
        <v>29</v>
      </c>
      <c r="AG35" s="175" t="s">
        <v>90</v>
      </c>
      <c r="AH35" s="174" t="s">
        <v>27</v>
      </c>
      <c r="AI35" s="181">
        <v>132.06666666666666</v>
      </c>
      <c r="AJ35" s="187">
        <v>134.07499999999999</v>
      </c>
      <c r="AK35" s="183">
        <v>134.57499999999999</v>
      </c>
      <c r="AL35" s="242">
        <v>136.07499999999999</v>
      </c>
      <c r="AM35" s="188">
        <f t="shared" si="83"/>
        <v>1.011146201003158</v>
      </c>
      <c r="AN35" s="189">
        <f t="shared" si="84"/>
        <v>1.0149170240537013</v>
      </c>
      <c r="AO35" s="190">
        <f t="shared" si="85"/>
        <v>1.0303508329126703</v>
      </c>
      <c r="AP35" s="191">
        <v>93.428333333333342</v>
      </c>
      <c r="AQ35" s="187">
        <v>93.48</v>
      </c>
      <c r="AR35" s="259">
        <v>95.711666666666659</v>
      </c>
      <c r="AS35" s="234">
        <v>96.713333333333324</v>
      </c>
      <c r="AT35" s="192">
        <f t="shared" si="8"/>
        <v>1.0104654604976753</v>
      </c>
      <c r="AU35" s="192">
        <f t="shared" si="9"/>
        <v>1.0345885037797744</v>
      </c>
      <c r="AV35" s="190">
        <f t="shared" si="10"/>
        <v>1.0351606400627931</v>
      </c>
      <c r="AW35" s="193">
        <v>105.81</v>
      </c>
      <c r="AX35" s="182">
        <v>117.30764705882352</v>
      </c>
      <c r="AY35" s="183">
        <v>124.01588235294116</v>
      </c>
      <c r="AZ35" s="236">
        <v>123.67235294117647</v>
      </c>
      <c r="BA35" s="194">
        <f t="shared" si="86"/>
        <v>0.99722995631489342</v>
      </c>
      <c r="BB35" s="192">
        <f t="shared" si="87"/>
        <v>1.0542565300893076</v>
      </c>
      <c r="BC35" s="195">
        <f t="shared" si="88"/>
        <v>1.1688153571607265</v>
      </c>
      <c r="BD35" s="174">
        <v>29</v>
      </c>
      <c r="BE35" s="175" t="s">
        <v>90</v>
      </c>
      <c r="BF35" s="174" t="s">
        <v>27</v>
      </c>
      <c r="BG35" s="266">
        <v>162.63</v>
      </c>
      <c r="BH35" s="165">
        <v>160.90916666666666</v>
      </c>
      <c r="BI35" s="171">
        <v>160.90916666666666</v>
      </c>
      <c r="BJ35" s="234">
        <v>161</v>
      </c>
      <c r="BK35" s="85">
        <f t="shared" si="49"/>
        <v>1.0005645006758472</v>
      </c>
      <c r="BL35" s="264">
        <f t="shared" si="50"/>
        <v>1.0005645006758472</v>
      </c>
      <c r="BM35" s="265">
        <f t="shared" si="51"/>
        <v>0.98997724897005479</v>
      </c>
      <c r="BN35" s="197">
        <v>153.29</v>
      </c>
      <c r="BO35" s="198">
        <v>161.14250000000001</v>
      </c>
      <c r="BP35" s="199">
        <v>161.28625</v>
      </c>
      <c r="BQ35" s="243">
        <v>161.28625</v>
      </c>
      <c r="BR35" s="179">
        <f t="shared" si="14"/>
        <v>1</v>
      </c>
      <c r="BS35" s="179">
        <f t="shared" si="15"/>
        <v>1.0008920675799369</v>
      </c>
      <c r="BT35" s="180">
        <f t="shared" si="16"/>
        <v>1.0521641985778589</v>
      </c>
      <c r="BU35" s="181">
        <v>210.81818181818181</v>
      </c>
      <c r="BV35" s="182">
        <v>207.63636363636365</v>
      </c>
      <c r="BW35" s="183">
        <v>200.45454545454547</v>
      </c>
      <c r="BX35" s="242">
        <v>196.81818181818181</v>
      </c>
      <c r="BY35" s="179">
        <f t="shared" si="52"/>
        <v>0.98185941043083891</v>
      </c>
      <c r="BZ35" s="200">
        <f t="shared" si="53"/>
        <v>0.94789842381786327</v>
      </c>
      <c r="CA35" s="201">
        <f t="shared" si="54"/>
        <v>0.93359206554549379</v>
      </c>
      <c r="CB35" s="174">
        <v>29</v>
      </c>
      <c r="CC35" s="175" t="s">
        <v>90</v>
      </c>
      <c r="CD35" s="174" t="s">
        <v>27</v>
      </c>
      <c r="CE35" s="197">
        <v>125.04363636363637</v>
      </c>
      <c r="CF35" s="198">
        <v>129.68</v>
      </c>
      <c r="CG35" s="199">
        <v>129.38999999999999</v>
      </c>
      <c r="CH35" s="243">
        <v>135.20818181818183</v>
      </c>
      <c r="CI35" s="202">
        <f t="shared" si="89"/>
        <v>1.0449662401899826</v>
      </c>
      <c r="CJ35" s="200">
        <f t="shared" si="90"/>
        <v>1.0426294094554427</v>
      </c>
      <c r="CK35" s="201">
        <f t="shared" si="70"/>
        <v>1.0812879867391747</v>
      </c>
      <c r="CL35" s="181">
        <v>181.6</v>
      </c>
      <c r="CM35" s="182">
        <v>149.4</v>
      </c>
      <c r="CN35" s="183">
        <v>154.6</v>
      </c>
      <c r="CO35" s="236">
        <v>151.6</v>
      </c>
      <c r="CP35" s="196">
        <f t="shared" si="55"/>
        <v>0.98059508408796892</v>
      </c>
      <c r="CQ35" s="200">
        <f t="shared" si="56"/>
        <v>1.0147255689424364</v>
      </c>
      <c r="CR35" s="201">
        <f t="shared" si="57"/>
        <v>0.83480176211453749</v>
      </c>
      <c r="CS35" s="203">
        <v>105.64666666666666</v>
      </c>
      <c r="CT35" s="204">
        <v>116.76166666666667</v>
      </c>
      <c r="CU35" s="262">
        <v>117.41166666666666</v>
      </c>
      <c r="CV35" s="263">
        <v>117.41166666666666</v>
      </c>
      <c r="CW35" s="196">
        <f t="shared" si="71"/>
        <v>1</v>
      </c>
      <c r="CX35" s="196">
        <f t="shared" si="72"/>
        <v>1.0055668955279271</v>
      </c>
      <c r="CY35" s="205">
        <f t="shared" si="91"/>
        <v>1.1113617719442166</v>
      </c>
      <c r="CZ35" s="174">
        <v>29</v>
      </c>
      <c r="DA35" s="175" t="s">
        <v>90</v>
      </c>
      <c r="DB35" s="174" t="s">
        <v>27</v>
      </c>
      <c r="DC35" s="181">
        <v>120.97800000000002</v>
      </c>
      <c r="DD35" s="182">
        <v>128.37799999999999</v>
      </c>
      <c r="DE35" s="183">
        <v>134.97800000000001</v>
      </c>
      <c r="DF35" s="236">
        <v>134.97800000000001</v>
      </c>
      <c r="DG35" s="184">
        <f t="shared" si="73"/>
        <v>1</v>
      </c>
      <c r="DH35" s="184">
        <f t="shared" si="74"/>
        <v>1.051410677841998</v>
      </c>
      <c r="DI35" s="180">
        <f t="shared" si="92"/>
        <v>1.1157235199788389</v>
      </c>
      <c r="DJ35" s="206">
        <v>156.31</v>
      </c>
      <c r="DK35" s="182">
        <v>151.46533333333332</v>
      </c>
      <c r="DL35" s="183">
        <v>158.97749999999999</v>
      </c>
      <c r="DM35" s="236">
        <v>159.54</v>
      </c>
      <c r="DN35" s="196">
        <f t="shared" si="29"/>
        <v>1.0035382365429071</v>
      </c>
      <c r="DO35" s="189">
        <f t="shared" si="30"/>
        <v>1.0533103284359897</v>
      </c>
      <c r="DP35" s="201">
        <f t="shared" si="31"/>
        <v>1.0206640649990404</v>
      </c>
      <c r="DQ35" s="206">
        <v>183</v>
      </c>
      <c r="DR35" s="182">
        <v>181</v>
      </c>
      <c r="DS35" s="183">
        <v>181</v>
      </c>
      <c r="DT35" s="236">
        <v>181</v>
      </c>
      <c r="DU35" s="200">
        <f t="shared" si="93"/>
        <v>1</v>
      </c>
      <c r="DV35" s="200">
        <f t="shared" si="94"/>
        <v>1</v>
      </c>
      <c r="DW35" s="201">
        <f t="shared" si="95"/>
        <v>0.98907103825136611</v>
      </c>
      <c r="DX35" s="109"/>
      <c r="DY35" s="110" t="s">
        <v>90</v>
      </c>
      <c r="DZ35" s="111">
        <f t="shared" si="58"/>
        <v>7.5311515815412733E-4</v>
      </c>
      <c r="EA35" s="112">
        <f t="shared" si="35"/>
        <v>1.1944007843369464E-2</v>
      </c>
      <c r="EB35" s="113">
        <f t="shared" si="36"/>
        <v>1.5069444444444358E-2</v>
      </c>
      <c r="EC35" s="114">
        <f t="shared" si="37"/>
        <v>0.10999999999998522</v>
      </c>
      <c r="ED35" s="115">
        <f t="shared" si="38"/>
        <v>1.7252492360580618</v>
      </c>
      <c r="EE35" s="116">
        <f t="shared" si="39"/>
        <v>2.1699999999999875</v>
      </c>
    </row>
    <row r="36" spans="1:135" x14ac:dyDescent="0.25">
      <c r="J36" s="22">
        <f>SUM(J7:J35)</f>
        <v>6213.644252777779</v>
      </c>
      <c r="K36" s="22">
        <f>SUM(K7:K35)</f>
        <v>6201.2464194444447</v>
      </c>
      <c r="L36" s="22">
        <f t="shared" ref="L36:M36" si="96">SUM(L7:L35)</f>
        <v>6149.1861227156878</v>
      </c>
      <c r="M36" s="22">
        <f t="shared" si="96"/>
        <v>6064.5552999999991</v>
      </c>
      <c r="AR36" s="260"/>
      <c r="AS36" s="261"/>
      <c r="BE36" s="300"/>
      <c r="BF36" s="300"/>
      <c r="BG36" s="300"/>
      <c r="BH36" s="300"/>
      <c r="BI36" s="300"/>
      <c r="BJ36" s="300"/>
      <c r="BK36" s="300"/>
      <c r="BL36" s="300"/>
      <c r="BM36" s="300"/>
      <c r="CU36" s="260"/>
      <c r="CV36" s="261"/>
    </row>
    <row r="37" spans="1:135" x14ac:dyDescent="0.25">
      <c r="B37" s="254"/>
      <c r="J37" s="230">
        <f>J36/K36*100-100</f>
        <v>0.19992486179003777</v>
      </c>
      <c r="L37" s="230">
        <f>J36/L36*100-100</f>
        <v>1.0482383973380962</v>
      </c>
      <c r="M37" s="230">
        <f>J36/M36*100-100</f>
        <v>2.4583657894550015</v>
      </c>
      <c r="BE37" s="254"/>
    </row>
  </sheetData>
  <mergeCells count="33">
    <mergeCell ref="BE36:BM36"/>
    <mergeCell ref="BD5:BD6"/>
    <mergeCell ref="A5:A6"/>
    <mergeCell ref="AF5:AF6"/>
    <mergeCell ref="AI5:AO5"/>
    <mergeCell ref="Y5:AE5"/>
    <mergeCell ref="AP5:AV5"/>
    <mergeCell ref="D5:Q5"/>
    <mergeCell ref="AW5:BC5"/>
    <mergeCell ref="AG5:AG6"/>
    <mergeCell ref="AH5:AH6"/>
    <mergeCell ref="BF5:BF6"/>
    <mergeCell ref="A1:AE1"/>
    <mergeCell ref="A2:AE2"/>
    <mergeCell ref="A3:AE3"/>
    <mergeCell ref="C5:C6"/>
    <mergeCell ref="R5:X5"/>
    <mergeCell ref="B5:B6"/>
    <mergeCell ref="CE5:CK5"/>
    <mergeCell ref="CL5:CR5"/>
    <mergeCell ref="BU5:CA5"/>
    <mergeCell ref="CD5:CD6"/>
    <mergeCell ref="BG5:BM5"/>
    <mergeCell ref="BN5:BT5"/>
    <mergeCell ref="CC5:CC6"/>
    <mergeCell ref="CB5:CB6"/>
    <mergeCell ref="DQ5:DW5"/>
    <mergeCell ref="CS5:CY5"/>
    <mergeCell ref="CZ5:CZ6"/>
    <mergeCell ref="DA5:DA6"/>
    <mergeCell ref="DB5:DB6"/>
    <mergeCell ref="DC5:DI5"/>
    <mergeCell ref="DJ5:DP5"/>
  </mergeCells>
  <phoneticPr fontId="0" type="noConversion"/>
  <printOptions horizontalCentered="1"/>
  <pageMargins left="0" right="0" top="0" bottom="0" header="0.31496062992125984" footer="0.31496062992125984"/>
  <pageSetup paperSize="9" scale="91" orientation="landscape" r:id="rId1"/>
  <colBreaks count="4" manualBreakCount="4">
    <brk id="31" max="34" man="1"/>
    <brk id="55" max="34" man="1"/>
    <brk id="79" max="34" man="1"/>
    <brk id="103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X41"/>
  <sheetViews>
    <sheetView view="pageBreakPreview" zoomScaleNormal="160" zoomScaleSheetLayoutView="100" workbookViewId="0">
      <pane xSplit="1" topLeftCell="B1" activePane="topRight" state="frozen"/>
      <selection pane="topRight" activeCell="A4" sqref="A4"/>
    </sheetView>
  </sheetViews>
  <sheetFormatPr defaultRowHeight="15" x14ac:dyDescent="0.25"/>
  <cols>
    <col min="1" max="1" width="4.28515625" customWidth="1"/>
    <col min="2" max="2" width="21.28515625" style="24" customWidth="1"/>
    <col min="3" max="3" width="5" customWidth="1"/>
    <col min="4" max="4" width="9.140625" customWidth="1"/>
    <col min="5" max="13" width="9.140625" hidden="1" customWidth="1"/>
    <col min="14" max="14" width="10.5703125" hidden="1" customWidth="1"/>
    <col min="15" max="17" width="9.140625" hidden="1" customWidth="1"/>
    <col min="18" max="18" width="9.7109375" hidden="1" customWidth="1"/>
    <col min="19" max="19" width="9.140625" customWidth="1"/>
    <col min="20" max="20" width="13.7109375" style="23" customWidth="1"/>
    <col min="21" max="21" width="9.140625" customWidth="1"/>
    <col min="22" max="22" width="13" style="23" customWidth="1"/>
  </cols>
  <sheetData>
    <row r="1" spans="1:24" ht="32.25" customHeight="1" x14ac:dyDescent="0.25">
      <c r="A1" s="309" t="s">
        <v>99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</row>
    <row r="2" spans="1:24" x14ac:dyDescent="0.25">
      <c r="A2" s="294" t="s">
        <v>100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</row>
    <row r="3" spans="1:24" ht="15" customHeight="1" x14ac:dyDescent="0.25">
      <c r="A3" s="295" t="s">
        <v>116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</row>
    <row r="4" spans="1:24" x14ac:dyDescent="0.25">
      <c r="A4" s="31"/>
      <c r="B4" s="207"/>
      <c r="C4" s="31"/>
      <c r="D4" s="31"/>
      <c r="E4" s="31"/>
      <c r="F4" s="31"/>
      <c r="G4" s="31"/>
      <c r="H4" s="37"/>
      <c r="I4" s="34"/>
      <c r="J4" s="32"/>
      <c r="K4" s="32"/>
      <c r="L4" s="38"/>
      <c r="M4" s="34"/>
      <c r="N4" s="34"/>
      <c r="O4" s="34"/>
      <c r="P4" s="34"/>
      <c r="Q4" s="34"/>
      <c r="R4" s="34"/>
      <c r="S4" s="32"/>
      <c r="T4" s="208"/>
      <c r="U4" s="32"/>
      <c r="V4" s="208"/>
    </row>
    <row r="5" spans="1:24" ht="36" x14ac:dyDescent="0.25">
      <c r="A5" s="209" t="s">
        <v>70</v>
      </c>
      <c r="B5" s="209" t="s">
        <v>1</v>
      </c>
      <c r="C5" s="209" t="s">
        <v>93</v>
      </c>
      <c r="D5" s="210" t="s">
        <v>58</v>
      </c>
      <c r="E5" s="253" t="s">
        <v>16</v>
      </c>
      <c r="F5" s="253" t="s">
        <v>17</v>
      </c>
      <c r="G5" s="211" t="s">
        <v>18</v>
      </c>
      <c r="H5" s="211" t="s">
        <v>19</v>
      </c>
      <c r="I5" s="253" t="s">
        <v>55</v>
      </c>
      <c r="J5" s="253" t="s">
        <v>20</v>
      </c>
      <c r="K5" s="253" t="s">
        <v>21</v>
      </c>
      <c r="L5" s="253" t="s">
        <v>22</v>
      </c>
      <c r="M5" s="253" t="s">
        <v>67</v>
      </c>
      <c r="N5" s="253" t="s">
        <v>23</v>
      </c>
      <c r="O5" s="253" t="s">
        <v>24</v>
      </c>
      <c r="P5" s="253" t="s">
        <v>57</v>
      </c>
      <c r="Q5" s="253" t="s">
        <v>56</v>
      </c>
      <c r="R5" s="211" t="s">
        <v>25</v>
      </c>
      <c r="S5" s="310" t="s">
        <v>102</v>
      </c>
      <c r="T5" s="310"/>
      <c r="U5" s="310" t="s">
        <v>103</v>
      </c>
      <c r="V5" s="310"/>
    </row>
    <row r="6" spans="1:24" x14ac:dyDescent="0.25">
      <c r="A6" s="268">
        <v>1</v>
      </c>
      <c r="B6" s="212" t="s">
        <v>66</v>
      </c>
      <c r="C6" s="213" t="s">
        <v>27</v>
      </c>
      <c r="D6" s="214">
        <f>AVERAGE(E6:R6)</f>
        <v>456.661581632653</v>
      </c>
      <c r="E6" s="215">
        <f>SUM(Сводная!U7)</f>
        <v>418.75</v>
      </c>
      <c r="F6" s="216">
        <f>SUM(Сводная!AB7)</f>
        <v>422.25</v>
      </c>
      <c r="G6" s="217">
        <f>Сводная!AL7</f>
        <v>439.4</v>
      </c>
      <c r="H6" s="217">
        <f>Сводная!AS7</f>
        <v>412.19857142857137</v>
      </c>
      <c r="I6" s="217">
        <f>Сводная!AZ7</f>
        <v>356.66666666666663</v>
      </c>
      <c r="J6" s="215">
        <f>Сводная!BJ7</f>
        <v>536.79999999999995</v>
      </c>
      <c r="K6" s="217">
        <f>Сводная!BQ7</f>
        <v>552.33249999999998</v>
      </c>
      <c r="L6" s="215">
        <f>Сводная!BX7</f>
        <v>592.42857142857144</v>
      </c>
      <c r="M6" s="215">
        <f>Сводная!CH7</f>
        <v>354.5</v>
      </c>
      <c r="N6" s="218">
        <f>SUM(Сводная!CO7)</f>
        <v>587.5</v>
      </c>
      <c r="O6" s="217">
        <f>Сводная!CV7</f>
        <v>412.22500000000002</v>
      </c>
      <c r="P6" s="217">
        <f>Сводная!DF7</f>
        <v>300</v>
      </c>
      <c r="Q6" s="215">
        <f>Сводная!DM7</f>
        <v>512.62249999999995</v>
      </c>
      <c r="R6" s="217">
        <f>Сводная!DT7</f>
        <v>495.58833333333331</v>
      </c>
      <c r="S6" s="229">
        <f>MAX(E6:R6)</f>
        <v>592.42857142857144</v>
      </c>
      <c r="T6" s="219" t="str">
        <f ca="1">OFFSET(E$5,0,MATCH(S6,E6:R6,0)-1)</f>
        <v>Ямальский район</v>
      </c>
      <c r="U6" s="229">
        <f>MIN(E6:R6)</f>
        <v>300</v>
      </c>
      <c r="V6" s="219" t="str">
        <f ca="1">OFFSET(E$5,0,MATCH(U6,E6:R6,0)-1)</f>
        <v>г. Надым</v>
      </c>
    </row>
    <row r="7" spans="1:24" ht="22.5" customHeight="1" x14ac:dyDescent="0.25">
      <c r="A7" s="268">
        <v>2</v>
      </c>
      <c r="B7" s="212" t="s">
        <v>73</v>
      </c>
      <c r="C7" s="213" t="s">
        <v>27</v>
      </c>
      <c r="D7" s="214">
        <f t="shared" ref="D7:D34" si="0">AVERAGE(E7:R7)</f>
        <v>357.38642800453511</v>
      </c>
      <c r="E7" s="215">
        <f>SUM(Сводная!U8)</f>
        <v>365.09</v>
      </c>
      <c r="F7" s="216">
        <f>SUM(Сводная!AB8)</f>
        <v>323.39999999999998</v>
      </c>
      <c r="G7" s="217">
        <f>Сводная!AL8</f>
        <v>330</v>
      </c>
      <c r="H7" s="217">
        <f>Сводная!AS8</f>
        <v>278.48</v>
      </c>
      <c r="I7" s="217">
        <f>Сводная!AZ8</f>
        <v>252.5</v>
      </c>
      <c r="J7" s="215">
        <f>Сводная!BJ8</f>
        <v>428.88900000000001</v>
      </c>
      <c r="K7" s="217">
        <f>Сводная!BQ8</f>
        <v>341.8</v>
      </c>
      <c r="L7" s="215">
        <f>Сводная!BX8</f>
        <v>486.42857142857139</v>
      </c>
      <c r="M7" s="215">
        <f>Сводная!CH8</f>
        <v>276.33333333333331</v>
      </c>
      <c r="N7" s="218">
        <f>SUM(Сводная!CO8)</f>
        <v>446.66750000000002</v>
      </c>
      <c r="O7" s="217">
        <f>Сводная!CV8</f>
        <v>311.96666666666664</v>
      </c>
      <c r="P7" s="217">
        <f>Сводная!DF8</f>
        <v>293.6633333333333</v>
      </c>
      <c r="Q7" s="215">
        <f>Сводная!DM8</f>
        <v>422.42714285714283</v>
      </c>
      <c r="R7" s="217">
        <f>Сводная!DT8</f>
        <v>445.76444444444445</v>
      </c>
      <c r="S7" s="229">
        <f t="shared" ref="S7:S34" si="1">MAX(E7:R7)</f>
        <v>486.42857142857139</v>
      </c>
      <c r="T7" s="219" t="str">
        <f t="shared" ref="T7:T34" ca="1" si="2">OFFSET(E$5,0,MATCH(S7,E7:R7,0)-1)</f>
        <v>Ямальский район</v>
      </c>
      <c r="U7" s="229">
        <f t="shared" ref="U7:U34" si="3">MIN(E7:R7)</f>
        <v>252.5</v>
      </c>
      <c r="V7" s="219" t="str">
        <f t="shared" ref="V7:V34" ca="1" si="4">OFFSET(E$5,0,MATCH(U7,E7:R7,0)-1)</f>
        <v>Пуровский район</v>
      </c>
    </row>
    <row r="8" spans="1:24" x14ac:dyDescent="0.25">
      <c r="A8" s="268">
        <v>3</v>
      </c>
      <c r="B8" s="212" t="s">
        <v>111</v>
      </c>
      <c r="C8" s="213" t="s">
        <v>27</v>
      </c>
      <c r="D8" s="214">
        <f t="shared" si="0"/>
        <v>434.0239285714286</v>
      </c>
      <c r="E8" s="215">
        <f>SUM(Сводная!U9)</f>
        <v>574.5</v>
      </c>
      <c r="F8" s="216">
        <f>SUM(Сводная!AB9)</f>
        <v>436.66750000000002</v>
      </c>
      <c r="G8" s="217">
        <f>Сводная!AL9</f>
        <v>390</v>
      </c>
      <c r="H8" s="224"/>
      <c r="I8" s="217">
        <f>Сводная!AZ9</f>
        <v>415</v>
      </c>
      <c r="J8" s="222"/>
      <c r="K8" s="224"/>
      <c r="L8" s="222"/>
      <c r="M8" s="215">
        <f>Сводная!CH9</f>
        <v>432</v>
      </c>
      <c r="N8" s="225"/>
      <c r="O8" s="217">
        <f>Сводная!CV9</f>
        <v>400</v>
      </c>
      <c r="P8" s="217">
        <f>Сводная!DF9</f>
        <v>390</v>
      </c>
      <c r="Q8" s="222"/>
      <c r="R8" s="224"/>
      <c r="S8" s="229">
        <f t="shared" ref="S8:S25" si="5">MAX(E8:R8)</f>
        <v>574.5</v>
      </c>
      <c r="T8" s="219" t="str">
        <f t="shared" ref="T8:T25" ca="1" si="6">OFFSET(E$5,0,MATCH(S8,E8:R8,0)-1)</f>
        <v>г. Салехард</v>
      </c>
      <c r="U8" s="229">
        <f t="shared" ref="U8:U25" si="7">MIN(E8:R8)</f>
        <v>390</v>
      </c>
      <c r="V8" s="219" t="str">
        <f t="shared" ref="V8:V25" ca="1" si="8">OFFSET(E$5,0,MATCH(U8,E8:R8,0)-1)</f>
        <v>г. Новый Уренгой</v>
      </c>
    </row>
    <row r="9" spans="1:24" x14ac:dyDescent="0.25">
      <c r="A9" s="268">
        <v>4</v>
      </c>
      <c r="B9" s="212" t="s">
        <v>64</v>
      </c>
      <c r="C9" s="213" t="s">
        <v>27</v>
      </c>
      <c r="D9" s="214">
        <f t="shared" si="0"/>
        <v>203.64552366879153</v>
      </c>
      <c r="E9" s="215">
        <f>SUM(Сводная!U10)</f>
        <v>205.36545454545455</v>
      </c>
      <c r="F9" s="216">
        <f>SUM(Сводная!AB10)</f>
        <v>188.28625</v>
      </c>
      <c r="G9" s="217">
        <f>Сводная!AL10</f>
        <v>188.37692307692308</v>
      </c>
      <c r="H9" s="217">
        <f>Сводная!AS10</f>
        <v>161.18428571428569</v>
      </c>
      <c r="I9" s="217">
        <f>Сводная!AZ10</f>
        <v>174.65388888888887</v>
      </c>
      <c r="J9" s="215">
        <f>Сводная!BJ10</f>
        <v>228.66692307692307</v>
      </c>
      <c r="K9" s="217">
        <f>Сводная!BQ10</f>
        <v>205.42875000000001</v>
      </c>
      <c r="L9" s="215">
        <f>Сводная!BX10</f>
        <v>272.18181818181819</v>
      </c>
      <c r="M9" s="215">
        <f>Сводная!CH10</f>
        <v>187.06583333333333</v>
      </c>
      <c r="N9" s="218">
        <f>SUM(Сводная!CO10)</f>
        <v>201.6</v>
      </c>
      <c r="O9" s="217">
        <f>Сводная!CV10</f>
        <v>169.18375</v>
      </c>
      <c r="P9" s="217">
        <f>Сводная!DF10</f>
        <v>205.078</v>
      </c>
      <c r="Q9" s="215">
        <f>Сводная!DM10</f>
        <v>205.87</v>
      </c>
      <c r="R9" s="217">
        <f>Сводная!DT10</f>
        <v>258.09545454545452</v>
      </c>
      <c r="S9" s="229">
        <f t="shared" si="5"/>
        <v>272.18181818181819</v>
      </c>
      <c r="T9" s="219" t="str">
        <f t="shared" ca="1" si="6"/>
        <v>Ямальский район</v>
      </c>
      <c r="U9" s="229">
        <f t="shared" si="7"/>
        <v>161.18428571428569</v>
      </c>
      <c r="V9" s="219" t="str">
        <f t="shared" ca="1" si="8"/>
        <v>г. Ноябрьск</v>
      </c>
      <c r="X9" s="22"/>
    </row>
    <row r="10" spans="1:24" ht="25.5" x14ac:dyDescent="0.25">
      <c r="A10" s="268">
        <v>5</v>
      </c>
      <c r="B10" s="221" t="s">
        <v>74</v>
      </c>
      <c r="C10" s="213" t="s">
        <v>27</v>
      </c>
      <c r="D10" s="214">
        <f t="shared" si="0"/>
        <v>194.10127334570191</v>
      </c>
      <c r="E10" s="215">
        <f>SUM(Сводная!U11)</f>
        <v>162.48750000000001</v>
      </c>
      <c r="F10" s="216">
        <f>SUM(Сводная!AB11)</f>
        <v>185</v>
      </c>
      <c r="G10" s="217">
        <f>Сводная!AL11</f>
        <v>202.21111111111108</v>
      </c>
      <c r="H10" s="217">
        <f>Сводная!AS11</f>
        <v>189.04285714285714</v>
      </c>
      <c r="I10" s="217">
        <f>Сводная!AZ11</f>
        <v>171.88222222222223</v>
      </c>
      <c r="J10" s="215">
        <f>Сводная!BJ11</f>
        <v>234.4</v>
      </c>
      <c r="K10" s="217">
        <f>Сводная!BQ11</f>
        <v>113.3325</v>
      </c>
      <c r="L10" s="215">
        <f>Сводная!BX11</f>
        <v>299.8</v>
      </c>
      <c r="M10" s="215">
        <f>Сводная!CH11</f>
        <v>180.02363636363637</v>
      </c>
      <c r="N10" s="218">
        <f>SUM(Сводная!CO11)</f>
        <v>214.6</v>
      </c>
      <c r="O10" s="217">
        <f>Сводная!CV11</f>
        <v>155.845</v>
      </c>
      <c r="P10" s="217">
        <f>Сводная!DF11</f>
        <v>149.97800000000001</v>
      </c>
      <c r="Q10" s="215">
        <f>Сводная!DM11</f>
        <v>234.815</v>
      </c>
      <c r="R10" s="217">
        <f>Сводная!DT11</f>
        <v>224</v>
      </c>
      <c r="S10" s="229">
        <f t="shared" si="5"/>
        <v>299.8</v>
      </c>
      <c r="T10" s="219" t="str">
        <f t="shared" ca="1" si="6"/>
        <v>Ямальский район</v>
      </c>
      <c r="U10" s="229">
        <f t="shared" si="7"/>
        <v>113.3325</v>
      </c>
      <c r="V10" s="219" t="str">
        <f t="shared" ca="1" si="8"/>
        <v>Тазовский район</v>
      </c>
      <c r="X10" s="22"/>
    </row>
    <row r="11" spans="1:24" x14ac:dyDescent="0.25">
      <c r="A11" s="213">
        <v>6</v>
      </c>
      <c r="B11" s="212" t="s">
        <v>60</v>
      </c>
      <c r="C11" s="213" t="s">
        <v>27</v>
      </c>
      <c r="D11" s="214">
        <f t="shared" si="0"/>
        <v>536.59251236660168</v>
      </c>
      <c r="E11" s="215">
        <f>SUM(Сводная!U12)</f>
        <v>537.53</v>
      </c>
      <c r="F11" s="216">
        <f>SUM(Сводная!AB12)</f>
        <v>441.93624999999997</v>
      </c>
      <c r="G11" s="217">
        <f>Сводная!AL12</f>
        <v>756.45384615384614</v>
      </c>
      <c r="H11" s="217">
        <f>Сводная!AS12</f>
        <v>553.45000000000005</v>
      </c>
      <c r="I11" s="217">
        <f>Сводная!AZ12</f>
        <v>692.59444444444432</v>
      </c>
      <c r="J11" s="215">
        <f>Сводная!BJ12</f>
        <v>551.14846153846156</v>
      </c>
      <c r="K11" s="217">
        <f>Сводная!BQ12</f>
        <v>302.85750000000002</v>
      </c>
      <c r="L11" s="215">
        <f>Сводная!BX12</f>
        <v>686.45454545454538</v>
      </c>
      <c r="M11" s="215">
        <f>Сводная!CH12</f>
        <v>436.56</v>
      </c>
      <c r="N11" s="218">
        <f>SUM(Сводная!CO12)</f>
        <v>444.8</v>
      </c>
      <c r="O11" s="217">
        <f>Сводная!CV12</f>
        <v>401.9014285714286</v>
      </c>
      <c r="P11" s="217">
        <f>Сводная!DF12</f>
        <v>602.33799999999997</v>
      </c>
      <c r="Q11" s="215">
        <f>Сводная!DM12</f>
        <v>700.19933333333336</v>
      </c>
      <c r="R11" s="217">
        <f>Сводная!DT12</f>
        <v>404.07136363636357</v>
      </c>
      <c r="S11" s="229">
        <f t="shared" si="5"/>
        <v>756.45384615384614</v>
      </c>
      <c r="T11" s="219" t="str">
        <f t="shared" ca="1" si="6"/>
        <v>г. Новый Уренгой</v>
      </c>
      <c r="U11" s="229">
        <f t="shared" si="7"/>
        <v>302.85750000000002</v>
      </c>
      <c r="V11" s="219" t="str">
        <f t="shared" ca="1" si="8"/>
        <v>Тазовский район</v>
      </c>
    </row>
    <row r="12" spans="1:24" x14ac:dyDescent="0.25">
      <c r="A12" s="213">
        <v>7</v>
      </c>
      <c r="B12" s="212" t="s">
        <v>59</v>
      </c>
      <c r="C12" s="213" t="s">
        <v>28</v>
      </c>
      <c r="D12" s="214">
        <f t="shared" si="0"/>
        <v>126.789694725909</v>
      </c>
      <c r="E12" s="215">
        <f>SUM(Сводная!U13)</f>
        <v>143.745</v>
      </c>
      <c r="F12" s="216">
        <f>SUM(Сводная!AB13)</f>
        <v>125.8425</v>
      </c>
      <c r="G12" s="217">
        <f>Сводная!AL13</f>
        <v>123.13571428571429</v>
      </c>
      <c r="H12" s="217">
        <f>Сводная!AS13</f>
        <v>99.315714285714279</v>
      </c>
      <c r="I12" s="217">
        <f>Сводная!AZ13</f>
        <v>119.77944444444444</v>
      </c>
      <c r="J12" s="215">
        <f>Сводная!BJ13</f>
        <v>124.47166666666666</v>
      </c>
      <c r="K12" s="217">
        <f>Сводная!BQ13</f>
        <v>122.0925</v>
      </c>
      <c r="L12" s="215">
        <f>Сводная!BX13</f>
        <v>155.90909090909091</v>
      </c>
      <c r="M12" s="217">
        <f>Сводная!CH13</f>
        <v>123.22230769230768</v>
      </c>
      <c r="N12" s="218">
        <f>SUM(Сводная!CO13)</f>
        <v>131.80000000000001</v>
      </c>
      <c r="O12" s="217">
        <f>Сводная!CV13</f>
        <v>119.16166666666666</v>
      </c>
      <c r="P12" s="217">
        <f>Сводная!DF13</f>
        <v>117.886</v>
      </c>
      <c r="Q12" s="217">
        <f>Сводная!DM13</f>
        <v>132.59866666666667</v>
      </c>
      <c r="R12" s="217">
        <f>Сводная!DT13</f>
        <v>136.09545454545454</v>
      </c>
      <c r="S12" s="229">
        <f t="shared" si="5"/>
        <v>155.90909090909091</v>
      </c>
      <c r="T12" s="219" t="str">
        <f t="shared" ca="1" si="6"/>
        <v>Ямальский район</v>
      </c>
      <c r="U12" s="229">
        <f t="shared" si="7"/>
        <v>99.315714285714279</v>
      </c>
      <c r="V12" s="219" t="str">
        <f t="shared" ca="1" si="8"/>
        <v>г. Ноябрьск</v>
      </c>
    </row>
    <row r="13" spans="1:24" ht="25.5" x14ac:dyDescent="0.25">
      <c r="A13" s="268">
        <v>8</v>
      </c>
      <c r="B13" s="221" t="s">
        <v>92</v>
      </c>
      <c r="C13" s="213" t="s">
        <v>28</v>
      </c>
      <c r="D13" s="214">
        <f t="shared" si="0"/>
        <v>75.370298425547375</v>
      </c>
      <c r="E13" s="215">
        <f>SUM(Сводная!U14)</f>
        <v>79.209999999999994</v>
      </c>
      <c r="F13" s="216">
        <f>SUM(Сводная!AB14)</f>
        <v>59.986249999999998</v>
      </c>
      <c r="G13" s="217">
        <f>Сводная!AL14</f>
        <v>73.242142857142866</v>
      </c>
      <c r="H13" s="217">
        <f>Сводная!AS14</f>
        <v>54.861428571428569</v>
      </c>
      <c r="I13" s="217">
        <f>Сводная!AZ14</f>
        <v>63.213888888888889</v>
      </c>
      <c r="J13" s="215">
        <f>Сводная!BJ14</f>
        <v>87.25</v>
      </c>
      <c r="K13" s="217">
        <f>Сводная!BQ14</f>
        <v>77.367500000000007</v>
      </c>
      <c r="L13" s="215">
        <f>Сводная!BX14</f>
        <v>115.54545454545455</v>
      </c>
      <c r="M13" s="217">
        <f>Сводная!CH14</f>
        <v>63.996923076923075</v>
      </c>
      <c r="N13" s="218">
        <f>SUM(Сводная!CO14)</f>
        <v>83.25</v>
      </c>
      <c r="O13" s="217">
        <f>Сводная!CV14</f>
        <v>58.828333333333333</v>
      </c>
      <c r="P13" s="217">
        <f>Сводная!DF14</f>
        <v>68.945999999999998</v>
      </c>
      <c r="Q13" s="217">
        <f>Сводная!DM14</f>
        <v>81.6935294117647</v>
      </c>
      <c r="R13" s="217">
        <f>Сводная!DT14</f>
        <v>87.792727272727262</v>
      </c>
      <c r="S13" s="229">
        <f t="shared" si="5"/>
        <v>115.54545454545455</v>
      </c>
      <c r="T13" s="219" t="str">
        <f t="shared" ca="1" si="6"/>
        <v>Ямальский район</v>
      </c>
      <c r="U13" s="229">
        <f t="shared" si="7"/>
        <v>54.861428571428569</v>
      </c>
      <c r="V13" s="219" t="str">
        <f t="shared" ca="1" si="8"/>
        <v>г. Ноябрьск</v>
      </c>
    </row>
    <row r="14" spans="1:24" ht="21.75" customHeight="1" x14ac:dyDescent="0.25">
      <c r="A14" s="268">
        <v>9</v>
      </c>
      <c r="B14" s="212" t="s">
        <v>68</v>
      </c>
      <c r="C14" s="213" t="s">
        <v>27</v>
      </c>
      <c r="D14" s="214">
        <f t="shared" si="0"/>
        <v>388.10192291462039</v>
      </c>
      <c r="E14" s="215">
        <f>SUM(Сводная!U15)</f>
        <v>346.66250000000002</v>
      </c>
      <c r="F14" s="216">
        <f>SUM(Сводная!AB15)</f>
        <v>314.85750000000002</v>
      </c>
      <c r="G14" s="217">
        <f>Сводная!AL15</f>
        <v>469.62285714285713</v>
      </c>
      <c r="H14" s="217">
        <f>Сводная!AS15</f>
        <v>387.84</v>
      </c>
      <c r="I14" s="217">
        <f>Сводная!AZ15</f>
        <v>363.45647058823528</v>
      </c>
      <c r="J14" s="215">
        <f>Сводная!BJ15</f>
        <v>343.11099999999999</v>
      </c>
      <c r="K14" s="217">
        <f>Сводная!BQ15</f>
        <v>444.66714285714284</v>
      </c>
      <c r="L14" s="215">
        <f>Сводная!BX15</f>
        <v>428.42857142857139</v>
      </c>
      <c r="M14" s="217">
        <f>Сводная!CH15</f>
        <v>346.8745454545454</v>
      </c>
      <c r="N14" s="218">
        <f>SUM(Сводная!CO15)</f>
        <v>475.66750000000002</v>
      </c>
      <c r="O14" s="217">
        <f>Сводная!CV15</f>
        <v>312.995</v>
      </c>
      <c r="P14" s="217">
        <f>Сводная!DF15</f>
        <v>392.22800000000001</v>
      </c>
      <c r="Q14" s="217">
        <f>Сводная!DM15</f>
        <v>424.51583333333326</v>
      </c>
      <c r="R14" s="217">
        <f>Сводная!DT15</f>
        <v>382.5</v>
      </c>
      <c r="S14" s="229">
        <f t="shared" si="5"/>
        <v>475.66750000000002</v>
      </c>
      <c r="T14" s="219" t="str">
        <f t="shared" ca="1" si="6"/>
        <v>Красноселькупский район</v>
      </c>
      <c r="U14" s="229">
        <f t="shared" si="7"/>
        <v>312.995</v>
      </c>
      <c r="V14" s="219" t="str">
        <f t="shared" ca="1" si="8"/>
        <v>г. Губкинский</v>
      </c>
    </row>
    <row r="15" spans="1:24" x14ac:dyDescent="0.25">
      <c r="A15" s="268">
        <v>10</v>
      </c>
      <c r="B15" s="212" t="s">
        <v>69</v>
      </c>
      <c r="C15" s="213" t="s">
        <v>28</v>
      </c>
      <c r="D15" s="214">
        <f t="shared" si="0"/>
        <v>88.985601273726274</v>
      </c>
      <c r="E15" s="215">
        <f>SUM(Сводная!U16)</f>
        <v>88.240833333333327</v>
      </c>
      <c r="F15" s="216">
        <f>SUM(Сводная!AB16)</f>
        <v>75.286249999999995</v>
      </c>
      <c r="G15" s="217">
        <f>Сводная!AL16</f>
        <v>92.935714285714283</v>
      </c>
      <c r="H15" s="217">
        <f>Сводная!AS16</f>
        <v>73.275714285714287</v>
      </c>
      <c r="I15" s="217">
        <f>Сводная!AZ16</f>
        <v>75.97</v>
      </c>
      <c r="J15" s="215">
        <f>Сводная!BJ16</f>
        <v>92.221999999999994</v>
      </c>
      <c r="K15" s="217">
        <f>Сводная!BQ16</f>
        <v>92.5</v>
      </c>
      <c r="L15" s="215">
        <f>Сводная!BX16</f>
        <v>128.42857142857142</v>
      </c>
      <c r="M15" s="217">
        <f>Сводная!CH16</f>
        <v>87.3690909090909</v>
      </c>
      <c r="N15" s="218">
        <f>SUM(Сводная!CO16)</f>
        <v>82.5</v>
      </c>
      <c r="O15" s="217">
        <f>Сводная!CV16</f>
        <v>70.11333333333333</v>
      </c>
      <c r="P15" s="217">
        <f>Сводная!DF16</f>
        <v>86.528000000000006</v>
      </c>
      <c r="Q15" s="217">
        <f>Сводная!DM16</f>
        <v>95.845833333333317</v>
      </c>
      <c r="R15" s="217">
        <f>Сводная!DT16</f>
        <v>104.58307692307692</v>
      </c>
      <c r="S15" s="229">
        <f t="shared" si="5"/>
        <v>128.42857142857142</v>
      </c>
      <c r="T15" s="219" t="str">
        <f t="shared" ca="1" si="6"/>
        <v>Ямальский район</v>
      </c>
      <c r="U15" s="229">
        <f t="shared" si="7"/>
        <v>70.11333333333333</v>
      </c>
      <c r="V15" s="219" t="str">
        <f t="shared" ca="1" si="8"/>
        <v>г. Губкинский</v>
      </c>
    </row>
    <row r="16" spans="1:24" ht="19.5" customHeight="1" x14ac:dyDescent="0.25">
      <c r="A16" s="213">
        <v>11</v>
      </c>
      <c r="B16" s="212" t="s">
        <v>75</v>
      </c>
      <c r="C16" s="213" t="s">
        <v>27</v>
      </c>
      <c r="D16" s="214">
        <f t="shared" si="0"/>
        <v>593.40339669504169</v>
      </c>
      <c r="E16" s="215">
        <f>SUM(Сводная!U17)</f>
        <v>557.02916666666658</v>
      </c>
      <c r="F16" s="216">
        <f>SUM(Сводная!AB17)</f>
        <v>439.66714285714284</v>
      </c>
      <c r="G16" s="217">
        <f>Сводная!AL17</f>
        <v>775.07857142857142</v>
      </c>
      <c r="H16" s="217">
        <f>Сводная!AS17</f>
        <v>427.61142857142852</v>
      </c>
      <c r="I16" s="217">
        <f>Сводная!AZ17</f>
        <v>569.74294117647059</v>
      </c>
      <c r="J16" s="215">
        <f>Сводная!BJ17</f>
        <v>621.36333333333323</v>
      </c>
      <c r="K16" s="217">
        <f>Сводная!BQ17</f>
        <v>563</v>
      </c>
      <c r="L16" s="215">
        <f>Сводная!BX17</f>
        <v>779.09090909090912</v>
      </c>
      <c r="M16" s="215">
        <f>Сводная!CH17</f>
        <v>518.02363636363634</v>
      </c>
      <c r="N16" s="218">
        <f>SUM(Сводная!CO17)</f>
        <v>738</v>
      </c>
      <c r="O16" s="217">
        <f>Сводная!CV17</f>
        <v>476.64666666666665</v>
      </c>
      <c r="P16" s="217">
        <f>Сводная!DF17</f>
        <v>561.12199999999996</v>
      </c>
      <c r="Q16" s="215">
        <f>Сводная!DM17</f>
        <v>633.65266666666662</v>
      </c>
      <c r="R16" s="217">
        <f>Сводная!DT17</f>
        <v>647.61909090909091</v>
      </c>
      <c r="S16" s="229">
        <f t="shared" si="5"/>
        <v>779.09090909090912</v>
      </c>
      <c r="T16" s="219" t="str">
        <f t="shared" ca="1" si="6"/>
        <v>Ямальский район</v>
      </c>
      <c r="U16" s="229">
        <f t="shared" si="7"/>
        <v>427.61142857142852</v>
      </c>
      <c r="V16" s="219" t="str">
        <f t="shared" ca="1" si="8"/>
        <v>г. Ноябрьск</v>
      </c>
    </row>
    <row r="17" spans="1:22" x14ac:dyDescent="0.25">
      <c r="A17" s="268">
        <v>12</v>
      </c>
      <c r="B17" s="212" t="s">
        <v>76</v>
      </c>
      <c r="C17" s="213" t="s">
        <v>65</v>
      </c>
      <c r="D17" s="214">
        <f t="shared" si="0"/>
        <v>90.403966021198698</v>
      </c>
      <c r="E17" s="215">
        <f>SUM(Сводная!U18)</f>
        <v>96.873333333333335</v>
      </c>
      <c r="F17" s="216">
        <f>SUM(Сводная!AB18)</f>
        <v>91.428749999999994</v>
      </c>
      <c r="G17" s="217">
        <f>Сводная!AL18</f>
        <v>93.978571428571428</v>
      </c>
      <c r="H17" s="217">
        <f>Сводная!AS18</f>
        <v>75.782857142857139</v>
      </c>
      <c r="I17" s="217">
        <f>Сводная!AZ18</f>
        <v>80.678235294117641</v>
      </c>
      <c r="J17" s="215">
        <f>Сводная!BJ18</f>
        <v>93.909166666666664</v>
      </c>
      <c r="K17" s="217">
        <f>Сводная!BQ18</f>
        <v>84.828749999999999</v>
      </c>
      <c r="L17" s="215">
        <f>Сводная!BX18</f>
        <v>123.54545454545453</v>
      </c>
      <c r="M17" s="215">
        <f>Сводная!CH18</f>
        <v>83.921538461538461</v>
      </c>
      <c r="N17" s="218">
        <f>SUM(Сводная!CO18)</f>
        <v>91.4</v>
      </c>
      <c r="O17" s="217">
        <f>Сводная!CV18</f>
        <v>78.273333333333326</v>
      </c>
      <c r="P17" s="217">
        <f>Сводная!DF18</f>
        <v>76.084000000000003</v>
      </c>
      <c r="Q17" s="215">
        <f>Сводная!DM18</f>
        <v>95.665625000000006</v>
      </c>
      <c r="R17" s="217">
        <f>Сводная!DT18</f>
        <v>99.285909090909072</v>
      </c>
      <c r="S17" s="229">
        <f t="shared" si="5"/>
        <v>123.54545454545453</v>
      </c>
      <c r="T17" s="219" t="str">
        <f t="shared" ca="1" si="6"/>
        <v>Ямальский район</v>
      </c>
      <c r="U17" s="229">
        <f t="shared" si="7"/>
        <v>75.782857142857139</v>
      </c>
      <c r="V17" s="219" t="str">
        <f t="shared" ca="1" si="8"/>
        <v>г. Ноябрьск</v>
      </c>
    </row>
    <row r="18" spans="1:22" x14ac:dyDescent="0.25">
      <c r="A18" s="268">
        <v>13</v>
      </c>
      <c r="B18" s="212" t="s">
        <v>77</v>
      </c>
      <c r="C18" s="213" t="s">
        <v>27</v>
      </c>
      <c r="D18" s="214">
        <f t="shared" si="0"/>
        <v>66.038610374802602</v>
      </c>
      <c r="E18" s="215">
        <f>SUM(Сводная!U19)</f>
        <v>66.814166666666665</v>
      </c>
      <c r="F18" s="216">
        <f>SUM(Сводная!AB19)</f>
        <v>67.713750000000005</v>
      </c>
      <c r="G18" s="217">
        <f>Сводная!AL19</f>
        <v>63.485714285714288</v>
      </c>
      <c r="H18" s="217">
        <f>Сводная!AS19</f>
        <v>49.155714285714289</v>
      </c>
      <c r="I18" s="217">
        <f>Сводная!AZ19</f>
        <v>58.523888888888891</v>
      </c>
      <c r="J18" s="215">
        <f>Сводная!BJ19</f>
        <v>74.36333333333333</v>
      </c>
      <c r="K18" s="217">
        <f>Сводная!BQ19</f>
        <v>64.959999999999994</v>
      </c>
      <c r="L18" s="215">
        <f>Сводная!BX19</f>
        <v>86.636363636363626</v>
      </c>
      <c r="M18" s="215">
        <f>Сводная!CH19</f>
        <v>60.690769230769234</v>
      </c>
      <c r="N18" s="218">
        <f>SUM(Сводная!CO19)</f>
        <v>79.2</v>
      </c>
      <c r="O18" s="217">
        <f>Сводная!CV19</f>
        <v>53.594999999999999</v>
      </c>
      <c r="P18" s="217">
        <f>Сводная!DF19</f>
        <v>52.12</v>
      </c>
      <c r="Q18" s="215">
        <f>Сводная!DM19</f>
        <v>73.234117647058824</v>
      </c>
      <c r="R18" s="217">
        <f>Сводная!DT19</f>
        <v>74.047727272727272</v>
      </c>
      <c r="S18" s="229">
        <f t="shared" si="5"/>
        <v>86.636363636363626</v>
      </c>
      <c r="T18" s="219" t="str">
        <f t="shared" ca="1" si="6"/>
        <v>Ямальский район</v>
      </c>
      <c r="U18" s="229">
        <f t="shared" si="7"/>
        <v>49.155714285714289</v>
      </c>
      <c r="V18" s="219" t="str">
        <f t="shared" ca="1" si="8"/>
        <v>г. Ноябрьск</v>
      </c>
    </row>
    <row r="19" spans="1:22" ht="18" x14ac:dyDescent="0.25">
      <c r="A19" s="268">
        <v>14</v>
      </c>
      <c r="B19" s="212" t="s">
        <v>78</v>
      </c>
      <c r="C19" s="213" t="s">
        <v>27</v>
      </c>
      <c r="D19" s="214">
        <f t="shared" si="0"/>
        <v>21.302964887586736</v>
      </c>
      <c r="E19" s="215">
        <f>SUM(Сводная!U20)</f>
        <v>25.954999999999998</v>
      </c>
      <c r="F19" s="216">
        <f>SUM(Сводная!AB20)</f>
        <v>24</v>
      </c>
      <c r="G19" s="217">
        <f>Сводная!AL20</f>
        <v>18.057142857142857</v>
      </c>
      <c r="H19" s="217">
        <f>Сводная!AS20</f>
        <v>13.998571428571429</v>
      </c>
      <c r="I19" s="217">
        <f>Сводная!AZ20</f>
        <v>16.725555555555555</v>
      </c>
      <c r="J19" s="215">
        <f>Сводная!BJ20</f>
        <v>24.083076923076923</v>
      </c>
      <c r="K19" s="217">
        <f>Сводная!BQ20</f>
        <v>20</v>
      </c>
      <c r="L19" s="215">
        <f>Сводная!BX20</f>
        <v>29.818181818181817</v>
      </c>
      <c r="M19" s="215">
        <f>Сводная!CH20</f>
        <v>17.883846153846154</v>
      </c>
      <c r="N19" s="218">
        <f>SUM(Сводная!CO20)</f>
        <v>16.2</v>
      </c>
      <c r="O19" s="217">
        <f>Сводная!CV20</f>
        <v>17.73</v>
      </c>
      <c r="P19" s="217">
        <f>Сводная!DF20</f>
        <v>20.56</v>
      </c>
      <c r="Q19" s="215">
        <f>Сводная!DM20</f>
        <v>21.920588235294119</v>
      </c>
      <c r="R19" s="217">
        <f>Сводная!DT20</f>
        <v>31.309545454545454</v>
      </c>
      <c r="S19" s="229">
        <f t="shared" si="5"/>
        <v>31.309545454545454</v>
      </c>
      <c r="T19" s="219" t="str">
        <f t="shared" ca="1" si="6"/>
        <v>Шурышкарский район</v>
      </c>
      <c r="U19" s="229">
        <f t="shared" si="7"/>
        <v>13.998571428571429</v>
      </c>
      <c r="V19" s="219" t="str">
        <f t="shared" ca="1" si="8"/>
        <v>г. Ноябрьск</v>
      </c>
    </row>
    <row r="20" spans="1:22" x14ac:dyDescent="0.25">
      <c r="A20" s="268">
        <v>15</v>
      </c>
      <c r="B20" s="212" t="s">
        <v>79</v>
      </c>
      <c r="C20" s="213" t="s">
        <v>27</v>
      </c>
      <c r="D20" s="214">
        <f t="shared" si="0"/>
        <v>694.28101891164374</v>
      </c>
      <c r="E20" s="215">
        <f>SUM(Сводная!U21)</f>
        <v>676.81166666666661</v>
      </c>
      <c r="F20" s="216">
        <f>SUM(Сводная!AB21)</f>
        <v>532</v>
      </c>
      <c r="G20" s="217">
        <f>Сводная!AL21</f>
        <v>806.73571428571427</v>
      </c>
      <c r="H20" s="217">
        <f>Сводная!AS21</f>
        <v>630.01428571428573</v>
      </c>
      <c r="I20" s="217">
        <f>Сводная!AZ21</f>
        <v>547.02055555555557</v>
      </c>
      <c r="J20" s="215">
        <f>Сводная!BJ21</f>
        <v>610.54583333333323</v>
      </c>
      <c r="K20" s="217">
        <f>Сводная!BQ21</f>
        <v>542</v>
      </c>
      <c r="L20" s="215">
        <f>Сводная!BX21</f>
        <v>998.18181818181813</v>
      </c>
      <c r="M20" s="215">
        <f>Сводная!CH21</f>
        <v>476.09230769230766</v>
      </c>
      <c r="N20" s="218">
        <f>SUM(Сводная!CO21)</f>
        <v>833.75</v>
      </c>
      <c r="O20" s="217">
        <f>Сводная!CV21</f>
        <v>528.24333333333334</v>
      </c>
      <c r="P20" s="217">
        <f>Сводная!DF21</f>
        <v>890.13</v>
      </c>
      <c r="Q20" s="215">
        <f>Сводная!DM21</f>
        <v>849.55875000000003</v>
      </c>
      <c r="R20" s="217">
        <f>Сводная!DT21</f>
        <v>798.85</v>
      </c>
      <c r="S20" s="229">
        <f t="shared" si="5"/>
        <v>998.18181818181813</v>
      </c>
      <c r="T20" s="219" t="str">
        <f t="shared" ca="1" si="6"/>
        <v>Ямальский район</v>
      </c>
      <c r="U20" s="229">
        <f t="shared" si="7"/>
        <v>476.09230769230766</v>
      </c>
      <c r="V20" s="219" t="str">
        <f t="shared" ca="1" si="8"/>
        <v>г. Муравленко</v>
      </c>
    </row>
    <row r="21" spans="1:22" x14ac:dyDescent="0.25">
      <c r="A21" s="268">
        <v>16</v>
      </c>
      <c r="B21" s="212" t="s">
        <v>80</v>
      </c>
      <c r="C21" s="213" t="s">
        <v>27</v>
      </c>
      <c r="D21" s="214">
        <f t="shared" si="0"/>
        <v>52.950366668054166</v>
      </c>
      <c r="E21" s="215">
        <f>SUM(Сводная!U22)</f>
        <v>58.865000000000002</v>
      </c>
      <c r="F21" s="216">
        <f>SUM(Сводная!AB22)</f>
        <v>49.917142857142856</v>
      </c>
      <c r="G21" s="217">
        <f>Сводная!AL22</f>
        <v>51.428571428571431</v>
      </c>
      <c r="H21" s="217">
        <f>Сводная!AS22</f>
        <v>32.354285714285716</v>
      </c>
      <c r="I21" s="217">
        <f>Сводная!AZ22</f>
        <v>42.738888888888894</v>
      </c>
      <c r="J21" s="215">
        <f>Сводная!BJ22</f>
        <v>66.333076923076916</v>
      </c>
      <c r="K21" s="217">
        <f>Сводная!BQ22</f>
        <v>48.286250000000003</v>
      </c>
      <c r="L21" s="215">
        <f>Сводная!BX22</f>
        <v>72.181818181818187</v>
      </c>
      <c r="M21" s="215">
        <f>Сводная!CH22</f>
        <v>48.302307692307686</v>
      </c>
      <c r="N21" s="218">
        <f>SUM(Сводная!CO22)</f>
        <v>56.1</v>
      </c>
      <c r="O21" s="217">
        <f>Сводная!CV22</f>
        <v>38.741666666666667</v>
      </c>
      <c r="P21" s="217">
        <f>Сводная!DF22</f>
        <v>52.787999999999997</v>
      </c>
      <c r="Q21" s="215">
        <f>Сводная!DM22</f>
        <v>57.518124999999998</v>
      </c>
      <c r="R21" s="217">
        <f>Сводная!DT22</f>
        <v>65.75</v>
      </c>
      <c r="S21" s="229">
        <f t="shared" si="5"/>
        <v>72.181818181818187</v>
      </c>
      <c r="T21" s="219" t="str">
        <f t="shared" ca="1" si="6"/>
        <v>Ямальский район</v>
      </c>
      <c r="U21" s="229">
        <f t="shared" si="7"/>
        <v>32.354285714285716</v>
      </c>
      <c r="V21" s="219" t="str">
        <f t="shared" ca="1" si="8"/>
        <v>г. Ноябрьск</v>
      </c>
    </row>
    <row r="22" spans="1:22" ht="18" x14ac:dyDescent="0.25">
      <c r="A22" s="268">
        <v>17</v>
      </c>
      <c r="B22" s="212" t="s">
        <v>61</v>
      </c>
      <c r="C22" s="213" t="s">
        <v>27</v>
      </c>
      <c r="D22" s="214">
        <f t="shared" si="0"/>
        <v>63.368217808335466</v>
      </c>
      <c r="E22" s="215">
        <f>SUM(Сводная!U23)</f>
        <v>62.435833333333328</v>
      </c>
      <c r="F22" s="216">
        <f>SUM(Сводная!AB23)</f>
        <v>65.232500000000002</v>
      </c>
      <c r="G22" s="217">
        <f>Сводная!AL23</f>
        <v>61.386428571428574</v>
      </c>
      <c r="H22" s="217">
        <f>Сводная!AS23</f>
        <v>71.377142857142857</v>
      </c>
      <c r="I22" s="217">
        <f>Сводная!AZ23</f>
        <v>55.294705882352936</v>
      </c>
      <c r="J22" s="215">
        <f>Сводная!BJ23</f>
        <v>61.68555555555556</v>
      </c>
      <c r="K22" s="217">
        <f>Сводная!BQ23</f>
        <v>68.2</v>
      </c>
      <c r="L22" s="215">
        <f>Сводная!BX23</f>
        <v>61.42</v>
      </c>
      <c r="M22" s="215">
        <f>Сводная!CH23</f>
        <v>67.76166666666667</v>
      </c>
      <c r="N22" s="218">
        <f>SUM(Сводная!CO23)</f>
        <v>61.11</v>
      </c>
      <c r="O22" s="217">
        <f>Сводная!CV23</f>
        <v>56.868333333333332</v>
      </c>
      <c r="P22" s="217">
        <f>Сводная!DF23</f>
        <v>72.475999999999999</v>
      </c>
      <c r="Q22" s="215">
        <f>Сводная!DM23</f>
        <v>69.905454545454546</v>
      </c>
      <c r="R22" s="217">
        <f>Сводная!DT23</f>
        <v>52.001428571428569</v>
      </c>
      <c r="S22" s="229">
        <f t="shared" si="5"/>
        <v>72.475999999999999</v>
      </c>
      <c r="T22" s="219" t="str">
        <f t="shared" ca="1" si="6"/>
        <v>г. Надым</v>
      </c>
      <c r="U22" s="229">
        <f t="shared" si="7"/>
        <v>52.001428571428569</v>
      </c>
      <c r="V22" s="219" t="str">
        <f t="shared" ca="1" si="8"/>
        <v>Шурышкарский район</v>
      </c>
    </row>
    <row r="23" spans="1:22" ht="25.5" x14ac:dyDescent="0.25">
      <c r="A23" s="268">
        <v>18</v>
      </c>
      <c r="B23" s="221" t="s">
        <v>81</v>
      </c>
      <c r="C23" s="213" t="s">
        <v>27</v>
      </c>
      <c r="D23" s="214">
        <f t="shared" si="0"/>
        <v>61.631558922558916</v>
      </c>
      <c r="E23" s="222"/>
      <c r="F23" s="223"/>
      <c r="G23" s="224"/>
      <c r="H23" s="217">
        <f>Сводная!AS24</f>
        <v>71.644999999999996</v>
      </c>
      <c r="I23" s="224"/>
      <c r="J23" s="215">
        <f>Сводная!BJ24</f>
        <v>61.828333333333333</v>
      </c>
      <c r="K23" s="217">
        <f>Сводная!BQ24</f>
        <v>58.136666666666663</v>
      </c>
      <c r="L23" s="215">
        <f>Сводная!BX24</f>
        <v>60.99</v>
      </c>
      <c r="M23" s="222"/>
      <c r="N23" s="218">
        <f>SUM(Сводная!CO24)</f>
        <v>60.21</v>
      </c>
      <c r="O23" s="217">
        <f>Сводная!CV24</f>
        <v>54.581666666666663</v>
      </c>
      <c r="P23" s="217">
        <f>Сводная!DF24</f>
        <v>69.506</v>
      </c>
      <c r="Q23" s="215">
        <f>Сводная!DM24</f>
        <v>63.25</v>
      </c>
      <c r="R23" s="217">
        <f>Сводная!DT24</f>
        <v>54.536363636363632</v>
      </c>
      <c r="S23" s="229">
        <f t="shared" si="5"/>
        <v>71.644999999999996</v>
      </c>
      <c r="T23" s="219" t="str">
        <f t="shared" ca="1" si="6"/>
        <v>г. Ноябрьск</v>
      </c>
      <c r="U23" s="229">
        <f t="shared" si="7"/>
        <v>54.536363636363632</v>
      </c>
      <c r="V23" s="219" t="str">
        <f t="shared" ca="1" si="8"/>
        <v>Шурышкарский район</v>
      </c>
    </row>
    <row r="24" spans="1:22" ht="25.5" x14ac:dyDescent="0.25">
      <c r="A24" s="268">
        <v>19</v>
      </c>
      <c r="B24" s="221" t="s">
        <v>82</v>
      </c>
      <c r="C24" s="213" t="s">
        <v>27</v>
      </c>
      <c r="D24" s="214">
        <f t="shared" si="0"/>
        <v>57.850952380952378</v>
      </c>
      <c r="E24" s="222"/>
      <c r="F24" s="223"/>
      <c r="G24" s="224"/>
      <c r="H24" s="217">
        <f>Сводная!AS25</f>
        <v>50</v>
      </c>
      <c r="I24" s="224"/>
      <c r="J24" s="215">
        <f>Сводная!BJ25</f>
        <v>61.64714285714286</v>
      </c>
      <c r="K24" s="217">
        <f>Сводная!BQ25</f>
        <v>56.93</v>
      </c>
      <c r="L24" s="222"/>
      <c r="M24" s="222"/>
      <c r="N24" s="225"/>
      <c r="O24" s="224"/>
      <c r="P24" s="224"/>
      <c r="Q24" s="215">
        <f>Сводная!DM25</f>
        <v>62.826666666666661</v>
      </c>
      <c r="R24" s="224"/>
      <c r="S24" s="229">
        <f t="shared" si="5"/>
        <v>62.826666666666661</v>
      </c>
      <c r="T24" s="219" t="str">
        <f t="shared" ca="1" si="6"/>
        <v>Надымский район</v>
      </c>
      <c r="U24" s="229">
        <f t="shared" si="7"/>
        <v>50</v>
      </c>
      <c r="V24" s="219" t="str">
        <f t="shared" ca="1" si="8"/>
        <v>г. Ноябрьск</v>
      </c>
    </row>
    <row r="25" spans="1:22" x14ac:dyDescent="0.25">
      <c r="A25" s="268">
        <v>20</v>
      </c>
      <c r="B25" s="221" t="s">
        <v>112</v>
      </c>
      <c r="C25" s="213" t="s">
        <v>27</v>
      </c>
      <c r="D25" s="214">
        <f t="shared" si="0"/>
        <v>74.433733333333336</v>
      </c>
      <c r="E25" s="222"/>
      <c r="F25" s="216">
        <f>SUM(Сводная!AB26)</f>
        <v>91.426666666666662</v>
      </c>
      <c r="G25" s="224"/>
      <c r="H25" s="224"/>
      <c r="I25" s="224"/>
      <c r="J25" s="215">
        <f>Сводная!BJ26</f>
        <v>53</v>
      </c>
      <c r="K25" s="224"/>
      <c r="L25" s="222"/>
      <c r="M25" s="222"/>
      <c r="N25" s="225"/>
      <c r="O25" s="217">
        <f>Сводная!CV26</f>
        <v>69.421999999999997</v>
      </c>
      <c r="P25" s="217">
        <f>Сводная!DF26</f>
        <v>80.569999999999993</v>
      </c>
      <c r="Q25" s="215">
        <f>Сводная!DM26</f>
        <v>77.75</v>
      </c>
      <c r="R25" s="224"/>
      <c r="S25" s="229">
        <f t="shared" si="5"/>
        <v>91.426666666666662</v>
      </c>
      <c r="T25" s="219" t="str">
        <f t="shared" ca="1" si="6"/>
        <v>г. Лабытнанги</v>
      </c>
      <c r="U25" s="229">
        <f t="shared" si="7"/>
        <v>53</v>
      </c>
      <c r="V25" s="219" t="str">
        <f t="shared" ca="1" si="8"/>
        <v>Приуральский район</v>
      </c>
    </row>
    <row r="26" spans="1:22" x14ac:dyDescent="0.25">
      <c r="A26" s="268">
        <v>21</v>
      </c>
      <c r="B26" s="226" t="s">
        <v>83</v>
      </c>
      <c r="C26" s="213" t="s">
        <v>27</v>
      </c>
      <c r="D26" s="214">
        <f t="shared" si="0"/>
        <v>94.16277040210025</v>
      </c>
      <c r="E26" s="215">
        <f>SUM(Сводная!U27)</f>
        <v>102.45</v>
      </c>
      <c r="F26" s="216">
        <f>SUM(Сводная!AB27)</f>
        <v>78.22571428571429</v>
      </c>
      <c r="G26" s="217">
        <f>Сводная!AL27</f>
        <v>99.45</v>
      </c>
      <c r="H26" s="217">
        <f>Сводная!AS27</f>
        <v>79.432857142857145</v>
      </c>
      <c r="I26" s="217">
        <f>Сводная!AZ27</f>
        <v>88.620555555555555</v>
      </c>
      <c r="J26" s="215">
        <f>Сводная!BJ27</f>
        <v>108.97</v>
      </c>
      <c r="K26" s="217">
        <f>Сводная!BQ27</f>
        <v>102.94</v>
      </c>
      <c r="L26" s="215">
        <f>Сводная!BX27</f>
        <v>124.5</v>
      </c>
      <c r="M26" s="215">
        <f>Сводная!CH27</f>
        <v>77.624166666666667</v>
      </c>
      <c r="N26" s="218">
        <f>SUM(Сводная!CO27)</f>
        <v>90.7</v>
      </c>
      <c r="O26" s="217">
        <f>Сводная!CV27</f>
        <v>78.265000000000001</v>
      </c>
      <c r="P26" s="217">
        <f>Сводная!DF27</f>
        <v>88.085999999999999</v>
      </c>
      <c r="Q26" s="215">
        <f>Сводная!DM27</f>
        <v>97.371764705882342</v>
      </c>
      <c r="R26" s="217">
        <f>Сводная!DT27</f>
        <v>101.64272727272729</v>
      </c>
      <c r="S26" s="229">
        <f t="shared" si="1"/>
        <v>124.5</v>
      </c>
      <c r="T26" s="220" t="str">
        <f t="shared" ca="1" si="2"/>
        <v>Ямальский район</v>
      </c>
      <c r="U26" s="229">
        <f t="shared" si="3"/>
        <v>77.624166666666667</v>
      </c>
      <c r="V26" s="219" t="str">
        <f t="shared" ca="1" si="4"/>
        <v>г. Муравленко</v>
      </c>
    </row>
    <row r="27" spans="1:22" ht="18" x14ac:dyDescent="0.25">
      <c r="A27" s="268">
        <v>22</v>
      </c>
      <c r="B27" s="226" t="s">
        <v>84</v>
      </c>
      <c r="C27" s="213" t="s">
        <v>27</v>
      </c>
      <c r="D27" s="214">
        <f t="shared" si="0"/>
        <v>77.319151961134096</v>
      </c>
      <c r="E27" s="215">
        <f>SUM(Сводная!U28)</f>
        <v>78.709090909090918</v>
      </c>
      <c r="F27" s="216">
        <f>SUM(Сводная!AB28)</f>
        <v>62.94</v>
      </c>
      <c r="G27" s="217">
        <f>Сводная!AL28</f>
        <v>90.76428571428572</v>
      </c>
      <c r="H27" s="217">
        <f>Сводная!AS28</f>
        <v>60.854285714285716</v>
      </c>
      <c r="I27" s="217">
        <f>Сводная!AZ28</f>
        <v>81.93</v>
      </c>
      <c r="J27" s="215">
        <f>Сводная!BJ28</f>
        <v>84.780769230769224</v>
      </c>
      <c r="K27" s="217">
        <f>Сводная!BQ28</f>
        <v>69.858750000000001</v>
      </c>
      <c r="L27" s="215">
        <f>Сводная!BX28</f>
        <v>85.063636363636363</v>
      </c>
      <c r="M27" s="215">
        <f>Сводная!CH28</f>
        <v>74.602500000000006</v>
      </c>
      <c r="N27" s="218">
        <f>SUM(Сводная!CO28)</f>
        <v>92.1</v>
      </c>
      <c r="O27" s="217">
        <f>Сводная!CV28</f>
        <v>59.596666666666671</v>
      </c>
      <c r="P27" s="217">
        <f>Сводная!DF28</f>
        <v>71.616</v>
      </c>
      <c r="Q27" s="215">
        <f>Сводная!DM28</f>
        <v>88.802142857142854</v>
      </c>
      <c r="R27" s="217">
        <f>Сводная!DT28</f>
        <v>80.849999999999994</v>
      </c>
      <c r="S27" s="229">
        <f t="shared" si="1"/>
        <v>92.1</v>
      </c>
      <c r="T27" s="220" t="str">
        <f t="shared" ca="1" si="2"/>
        <v>Красноселькупский район</v>
      </c>
      <c r="U27" s="229">
        <f t="shared" si="3"/>
        <v>59.596666666666671</v>
      </c>
      <c r="V27" s="219" t="str">
        <f t="shared" ca="1" si="4"/>
        <v>г. Губкинский</v>
      </c>
    </row>
    <row r="28" spans="1:22" x14ac:dyDescent="0.25">
      <c r="A28" s="213">
        <v>23</v>
      </c>
      <c r="B28" s="226" t="s">
        <v>85</v>
      </c>
      <c r="C28" s="213" t="s">
        <v>27</v>
      </c>
      <c r="D28" s="214">
        <f t="shared" si="0"/>
        <v>103.72538190625903</v>
      </c>
      <c r="E28" s="215">
        <f>SUM(Сводная!U29)</f>
        <v>119.52500000000001</v>
      </c>
      <c r="F28" s="216">
        <f>SUM(Сводная!AB29)</f>
        <v>101.26</v>
      </c>
      <c r="G28" s="217">
        <f>Сводная!AL29</f>
        <v>104.47142857142856</v>
      </c>
      <c r="H28" s="217">
        <f>Сводная!AS29</f>
        <v>90.771428571428572</v>
      </c>
      <c r="I28" s="217">
        <f>Сводная!AZ29</f>
        <v>98.178333333333327</v>
      </c>
      <c r="J28" s="217">
        <f>Сводная!BJ29</f>
        <v>123.62769230769229</v>
      </c>
      <c r="K28" s="217">
        <f>Сводная!BQ29</f>
        <v>92.603750000000005</v>
      </c>
      <c r="L28" s="215">
        <f>Сводная!BX29</f>
        <v>128.72727272727272</v>
      </c>
      <c r="M28" s="215">
        <f>Сводная!CH29</f>
        <v>86.145833333333329</v>
      </c>
      <c r="N28" s="218">
        <f>SUM(Сводная!CO29)</f>
        <v>114.4</v>
      </c>
      <c r="O28" s="215">
        <f>Сводная!CV29</f>
        <v>95.351666666666659</v>
      </c>
      <c r="P28" s="217">
        <f>Сводная!DF29</f>
        <v>97.19</v>
      </c>
      <c r="Q28" s="215">
        <f>Сводная!DM29</f>
        <v>101.90294117647058</v>
      </c>
      <c r="R28" s="217">
        <f>Сводная!DT29</f>
        <v>98</v>
      </c>
      <c r="S28" s="229">
        <f t="shared" si="1"/>
        <v>128.72727272727272</v>
      </c>
      <c r="T28" s="220" t="str">
        <f t="shared" ca="1" si="2"/>
        <v>Ямальский район</v>
      </c>
      <c r="U28" s="229">
        <f>MIN(E28:R28)</f>
        <v>86.145833333333329</v>
      </c>
      <c r="V28" s="219" t="str">
        <f t="shared" ca="1" si="4"/>
        <v>г. Муравленко</v>
      </c>
    </row>
    <row r="29" spans="1:22" x14ac:dyDescent="0.25">
      <c r="A29" s="213">
        <v>24</v>
      </c>
      <c r="B29" s="226" t="s">
        <v>86</v>
      </c>
      <c r="C29" s="213" t="s">
        <v>27</v>
      </c>
      <c r="D29" s="214">
        <f t="shared" si="0"/>
        <v>78.430380611452037</v>
      </c>
      <c r="E29" s="215">
        <f>SUM(Сводная!U30)</f>
        <v>76.602500000000006</v>
      </c>
      <c r="F29" s="216">
        <f>SUM(Сводная!AB30)</f>
        <v>64.467500000000001</v>
      </c>
      <c r="G29" s="217">
        <f>Сводная!AL30</f>
        <v>106.4076923076923</v>
      </c>
      <c r="H29" s="217">
        <f>Сводная!AS30</f>
        <v>58.03</v>
      </c>
      <c r="I29" s="217">
        <f>Сводная!AZ30</f>
        <v>59.157777777777774</v>
      </c>
      <c r="J29" s="215">
        <f>Сводная!BJ30</f>
        <v>100.24923076923076</v>
      </c>
      <c r="K29" s="217">
        <f>Сводная!BQ30</f>
        <v>61.357500000000002</v>
      </c>
      <c r="L29" s="215">
        <f>Сводная!BX30</f>
        <v>144.54545454545453</v>
      </c>
      <c r="M29" s="217">
        <f>Сводная!CH30</f>
        <v>56.412500000000001</v>
      </c>
      <c r="N29" s="218">
        <f>SUM(Сводная!CO30)</f>
        <v>60.2</v>
      </c>
      <c r="O29" s="217">
        <f>Сводная!CV30</f>
        <v>47.12166666666667</v>
      </c>
      <c r="P29" s="217">
        <f>Сводная!DF30</f>
        <v>88.39</v>
      </c>
      <c r="Q29" s="217">
        <f>Сводная!DM30</f>
        <v>86.857142857142861</v>
      </c>
      <c r="R29" s="217">
        <f>Сводная!DT30</f>
        <v>88.226363636363644</v>
      </c>
      <c r="S29" s="229">
        <f t="shared" si="1"/>
        <v>144.54545454545453</v>
      </c>
      <c r="T29" s="220" t="str">
        <f t="shared" ca="1" si="2"/>
        <v>Ямальский район</v>
      </c>
      <c r="U29" s="229">
        <f t="shared" si="3"/>
        <v>47.12166666666667</v>
      </c>
      <c r="V29" s="219" t="str">
        <f t="shared" ca="1" si="4"/>
        <v>г. Губкинский</v>
      </c>
    </row>
    <row r="30" spans="1:22" x14ac:dyDescent="0.25">
      <c r="A30" s="268">
        <v>25</v>
      </c>
      <c r="B30" s="226" t="s">
        <v>62</v>
      </c>
      <c r="C30" s="213" t="s">
        <v>27</v>
      </c>
      <c r="D30" s="214">
        <f t="shared" si="0"/>
        <v>42.184510758848994</v>
      </c>
      <c r="E30" s="215">
        <f>SUM(Сводная!U31)</f>
        <v>43.207500000000003</v>
      </c>
      <c r="F30" s="216">
        <f>SUM(Сводная!AB31)</f>
        <v>45</v>
      </c>
      <c r="G30" s="217">
        <f>Сводная!AL31</f>
        <v>39.166666666666664</v>
      </c>
      <c r="H30" s="217">
        <f>Сводная!AS31</f>
        <v>29.346666666666668</v>
      </c>
      <c r="I30" s="217">
        <f>Сводная!AZ31</f>
        <v>35.873529411764707</v>
      </c>
      <c r="J30" s="215">
        <f>Сводная!BJ31</f>
        <v>47.5</v>
      </c>
      <c r="K30" s="217">
        <f>Сводная!BQ31</f>
        <v>40.072499999999998</v>
      </c>
      <c r="L30" s="215">
        <f>Сводная!BX31</f>
        <v>61.363636363636367</v>
      </c>
      <c r="M30" s="217">
        <f>Сводная!CH31</f>
        <v>36.07181818181818</v>
      </c>
      <c r="N30" s="218">
        <f>SUM(Сводная!CO31)</f>
        <v>37.5</v>
      </c>
      <c r="O30" s="217">
        <f>Сводная!CV31</f>
        <v>36.411666666666669</v>
      </c>
      <c r="P30" s="217">
        <f>Сводная!DF31</f>
        <v>41.176000000000002</v>
      </c>
      <c r="Q30" s="217">
        <f>Сводная!DM31</f>
        <v>44.998666666666665</v>
      </c>
      <c r="R30" s="217">
        <f>Сводная!DT31</f>
        <v>52.894500000000001</v>
      </c>
      <c r="S30" s="229">
        <f t="shared" si="1"/>
        <v>61.363636363636367</v>
      </c>
      <c r="T30" s="220" t="str">
        <f t="shared" ca="1" si="2"/>
        <v>Ямальский район</v>
      </c>
      <c r="U30" s="229">
        <f t="shared" si="3"/>
        <v>29.346666666666668</v>
      </c>
      <c r="V30" s="219" t="str">
        <f t="shared" ca="1" si="4"/>
        <v>г. Ноябрьск</v>
      </c>
    </row>
    <row r="31" spans="1:22" x14ac:dyDescent="0.25">
      <c r="A31" s="268">
        <v>26</v>
      </c>
      <c r="B31" s="226" t="s">
        <v>87</v>
      </c>
      <c r="C31" s="213" t="s">
        <v>27</v>
      </c>
      <c r="D31" s="214">
        <f t="shared" si="0"/>
        <v>38.210989959620214</v>
      </c>
      <c r="E31" s="215">
        <f>SUM(Сводная!U32)</f>
        <v>32.844545454545454</v>
      </c>
      <c r="F31" s="216">
        <f>SUM(Сводная!AB32)</f>
        <v>46.667142857142856</v>
      </c>
      <c r="G31" s="217">
        <f>Сводная!AL32</f>
        <v>32.80833333333333</v>
      </c>
      <c r="H31" s="217">
        <f>Сводная!AS32</f>
        <v>23.048333333333332</v>
      </c>
      <c r="I31" s="217">
        <f>Сводная!AZ32</f>
        <v>29.472352941176471</v>
      </c>
      <c r="J31" s="215">
        <f>Сводная!BJ32</f>
        <v>52</v>
      </c>
      <c r="K31" s="217">
        <f>Сводная!BQ32</f>
        <v>36.142499999999998</v>
      </c>
      <c r="L31" s="215">
        <f>Сводная!BX32</f>
        <v>60.636363636363633</v>
      </c>
      <c r="M31" s="217">
        <f>Сводная!CH32</f>
        <v>30.725454545454546</v>
      </c>
      <c r="N31" s="218">
        <f>SUM(Сводная!CO32)</f>
        <v>34</v>
      </c>
      <c r="O31" s="217">
        <f>Сводная!CV32</f>
        <v>32.494999999999997</v>
      </c>
      <c r="P31" s="217">
        <f>Сводная!DF32</f>
        <v>26.995999999999999</v>
      </c>
      <c r="Q31" s="217">
        <f>Сводная!DM32</f>
        <v>42.065333333333328</v>
      </c>
      <c r="R31" s="217">
        <f>Сводная!DT32</f>
        <v>55.052500000000002</v>
      </c>
      <c r="S31" s="229">
        <f t="shared" si="1"/>
        <v>60.636363636363633</v>
      </c>
      <c r="T31" s="220" t="str">
        <f t="shared" ca="1" si="2"/>
        <v>Ямальский район</v>
      </c>
      <c r="U31" s="229">
        <f t="shared" si="3"/>
        <v>23.048333333333332</v>
      </c>
      <c r="V31" s="219" t="str">
        <f t="shared" ca="1" si="4"/>
        <v>г. Ноябрьск</v>
      </c>
    </row>
    <row r="32" spans="1:22" x14ac:dyDescent="0.25">
      <c r="A32" s="268">
        <v>27</v>
      </c>
      <c r="B32" s="226" t="s">
        <v>88</v>
      </c>
      <c r="C32" s="213" t="s">
        <v>27</v>
      </c>
      <c r="D32" s="214">
        <f t="shared" si="0"/>
        <v>42.710578540507115</v>
      </c>
      <c r="E32" s="215">
        <f>SUM(Сводная!U33)</f>
        <v>38.732500000000002</v>
      </c>
      <c r="F32" s="216">
        <f>SUM(Сводная!AB33)</f>
        <v>44.332857142857144</v>
      </c>
      <c r="G32" s="217">
        <f>Сводная!AL33</f>
        <v>47.625</v>
      </c>
      <c r="H32" s="217">
        <f>Сводная!AS33</f>
        <v>29.16333333333333</v>
      </c>
      <c r="I32" s="217">
        <f>Сводная!AZ33</f>
        <v>34.29</v>
      </c>
      <c r="J32" s="215">
        <f>Сводная!BJ33</f>
        <v>52.454166666666666</v>
      </c>
      <c r="K32" s="217">
        <f>Сводная!BQ33</f>
        <v>40.428750000000001</v>
      </c>
      <c r="L32" s="215">
        <f>Сводная!BX33</f>
        <v>65.909090909090907</v>
      </c>
      <c r="M32" s="217">
        <f>Сводная!CH33</f>
        <v>34.36181818181818</v>
      </c>
      <c r="N32" s="218">
        <f>SUM(Сводная!CO33)</f>
        <v>38.200000000000003</v>
      </c>
      <c r="O32" s="217">
        <f>Сводная!CV33</f>
        <v>32.328333333333333</v>
      </c>
      <c r="P32" s="217">
        <f>Сводная!DF33</f>
        <v>38.195999999999998</v>
      </c>
      <c r="Q32" s="217">
        <f>Сводная!DM33</f>
        <v>48.873750000000001</v>
      </c>
      <c r="R32" s="217">
        <f>Сводная!DT33</f>
        <v>53.052500000000002</v>
      </c>
      <c r="S32" s="229">
        <f t="shared" si="1"/>
        <v>65.909090909090907</v>
      </c>
      <c r="T32" s="220" t="str">
        <f t="shared" ca="1" si="2"/>
        <v>Ямальский район</v>
      </c>
      <c r="U32" s="229">
        <f t="shared" si="3"/>
        <v>29.16333333333333</v>
      </c>
      <c r="V32" s="219" t="str">
        <f t="shared" ca="1" si="4"/>
        <v>г. Ноябрьск</v>
      </c>
    </row>
    <row r="33" spans="1:22" x14ac:dyDescent="0.25">
      <c r="A33" s="269">
        <v>28</v>
      </c>
      <c r="B33" s="226" t="s">
        <v>89</v>
      </c>
      <c r="C33" s="213" t="s">
        <v>27</v>
      </c>
      <c r="D33" s="214">
        <f t="shared" si="0"/>
        <v>48.017033531594457</v>
      </c>
      <c r="E33" s="215">
        <f>SUM(Сводная!U34)</f>
        <v>49.93545454545454</v>
      </c>
      <c r="F33" s="216">
        <f>SUM(Сводная!AB34)</f>
        <v>51.332857142857137</v>
      </c>
      <c r="G33" s="217">
        <f>Сводная!AL34</f>
        <v>38.941666666666663</v>
      </c>
      <c r="H33" s="217">
        <f>Сводная!AS34</f>
        <v>37.896666666666668</v>
      </c>
      <c r="I33" s="217">
        <f>Сводная!AZ34</f>
        <v>42.625294117647066</v>
      </c>
      <c r="J33" s="215">
        <f>Сводная!BJ34</f>
        <v>55</v>
      </c>
      <c r="K33" s="217">
        <f>Сводная!BQ34</f>
        <v>44.64</v>
      </c>
      <c r="L33" s="215">
        <f>Сводная!BX34</f>
        <v>69.272727272727266</v>
      </c>
      <c r="M33" s="217">
        <f>Сводная!CH34</f>
        <v>46.13363636363637</v>
      </c>
      <c r="N33" s="218">
        <f>SUM(Сводная!CO34)</f>
        <v>37.799999999999997</v>
      </c>
      <c r="O33" s="217">
        <f>Сводная!CV34</f>
        <v>45.895000000000003</v>
      </c>
      <c r="P33" s="217">
        <f>Сводная!DF34</f>
        <v>46.195999999999998</v>
      </c>
      <c r="Q33" s="217">
        <f>Сводная!DM34</f>
        <v>47.358666666666672</v>
      </c>
      <c r="R33" s="217">
        <f>Сводная!DT34</f>
        <v>59.210500000000003</v>
      </c>
      <c r="S33" s="229">
        <f t="shared" si="1"/>
        <v>69.272727272727266</v>
      </c>
      <c r="T33" s="220" t="str">
        <f t="shared" ca="1" si="2"/>
        <v>Ямальский район</v>
      </c>
      <c r="U33" s="229">
        <f t="shared" si="3"/>
        <v>37.799999999999997</v>
      </c>
      <c r="V33" s="219" t="str">
        <f t="shared" ca="1" si="4"/>
        <v>Красноселькупский район</v>
      </c>
    </row>
    <row r="34" spans="1:22" x14ac:dyDescent="0.25">
      <c r="A34" s="269">
        <v>29</v>
      </c>
      <c r="B34" s="226" t="s">
        <v>90</v>
      </c>
      <c r="C34" s="213" t="s">
        <v>27</v>
      </c>
      <c r="D34" s="214">
        <f t="shared" si="0"/>
        <v>146.17232074193313</v>
      </c>
      <c r="E34" s="215">
        <f>SUM(Сводная!U35)</f>
        <v>150.27666666666664</v>
      </c>
      <c r="F34" s="216">
        <f>SUM(Сводная!AB35)</f>
        <v>140.83285714285714</v>
      </c>
      <c r="G34" s="217">
        <f>Сводная!AL35</f>
        <v>136.07499999999999</v>
      </c>
      <c r="H34" s="217">
        <f>Сводная!AS35</f>
        <v>96.713333333333324</v>
      </c>
      <c r="I34" s="217">
        <f>Сводная!AZ35</f>
        <v>123.67235294117647</v>
      </c>
      <c r="J34" s="215">
        <f>Сводная!BJ35</f>
        <v>161</v>
      </c>
      <c r="K34" s="217">
        <f>Сводная!BQ35</f>
        <v>161.28625</v>
      </c>
      <c r="L34" s="215">
        <f>Сводная!BX35</f>
        <v>196.81818181818181</v>
      </c>
      <c r="M34" s="215">
        <f>Сводная!CH35</f>
        <v>135.20818181818183</v>
      </c>
      <c r="N34" s="218">
        <f>SUM(Сводная!CO35)</f>
        <v>151.6</v>
      </c>
      <c r="O34" s="217">
        <f>Сводная!CV35</f>
        <v>117.41166666666666</v>
      </c>
      <c r="P34" s="217">
        <f>Сводная!DF35</f>
        <v>134.97800000000001</v>
      </c>
      <c r="Q34" s="215">
        <f>Сводная!DM35</f>
        <v>159.54</v>
      </c>
      <c r="R34" s="217">
        <f>Сводная!DT35</f>
        <v>181</v>
      </c>
      <c r="S34" s="229">
        <f t="shared" si="1"/>
        <v>196.81818181818181</v>
      </c>
      <c r="T34" s="220" t="str">
        <f t="shared" ca="1" si="2"/>
        <v>Ямальский район</v>
      </c>
      <c r="U34" s="229">
        <f t="shared" si="3"/>
        <v>96.713333333333324</v>
      </c>
      <c r="V34" s="219" t="str">
        <f t="shared" ca="1" si="4"/>
        <v>г. Ноябрьск</v>
      </c>
    </row>
    <row r="35" spans="1:22" x14ac:dyDescent="0.25">
      <c r="E35" s="28"/>
      <c r="F35" s="2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8"/>
      <c r="R35" s="19"/>
      <c r="S35" s="19"/>
      <c r="U35" s="9"/>
      <c r="V35" s="29"/>
    </row>
    <row r="36" spans="1:22" x14ac:dyDescent="0.25">
      <c r="B36" s="25"/>
      <c r="C36" s="19"/>
      <c r="D36" s="19"/>
      <c r="E36" s="19"/>
      <c r="I36" s="15"/>
      <c r="L36" s="20"/>
      <c r="M36" s="20"/>
      <c r="N36" s="20"/>
      <c r="O36" s="20"/>
      <c r="P36" s="20"/>
      <c r="Q36" s="20"/>
      <c r="R36" s="20"/>
    </row>
    <row r="37" spans="1:22" x14ac:dyDescent="0.25">
      <c r="B37" s="19"/>
      <c r="C37" s="19"/>
      <c r="D37" s="19"/>
      <c r="E37" s="19"/>
      <c r="I37" s="15"/>
    </row>
    <row r="38" spans="1:22" x14ac:dyDescent="0.25">
      <c r="B38" s="19"/>
      <c r="C38" s="19"/>
      <c r="D38" s="19"/>
      <c r="E38" s="19"/>
      <c r="H38" s="13"/>
      <c r="I38" s="16"/>
      <c r="O38" s="22"/>
    </row>
    <row r="39" spans="1:22" x14ac:dyDescent="0.25">
      <c r="B39" s="19"/>
      <c r="C39" s="19"/>
      <c r="D39" s="19"/>
      <c r="E39" s="26"/>
      <c r="F39" s="12"/>
      <c r="G39" s="12"/>
      <c r="H39" s="12"/>
      <c r="I39" s="14"/>
      <c r="P39" s="22"/>
    </row>
    <row r="40" spans="1:22" x14ac:dyDescent="0.25">
      <c r="B40" s="19"/>
      <c r="C40" s="19"/>
      <c r="D40" s="19"/>
      <c r="E40" s="27"/>
      <c r="F40" s="20"/>
      <c r="G40" s="20"/>
      <c r="H40" s="20"/>
    </row>
    <row r="41" spans="1:22" x14ac:dyDescent="0.25">
      <c r="B41"/>
      <c r="G41" s="17"/>
      <c r="H41" s="17"/>
    </row>
  </sheetData>
  <autoFilter ref="B1:B41"/>
  <mergeCells count="5">
    <mergeCell ref="A1:V1"/>
    <mergeCell ref="A2:V2"/>
    <mergeCell ref="A3:V3"/>
    <mergeCell ref="S5:T5"/>
    <mergeCell ref="U5:V5"/>
  </mergeCells>
  <pageMargins left="0.39370078740157483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34"/>
  <sheetViews>
    <sheetView workbookViewId="0">
      <selection activeCell="G11" sqref="G11"/>
    </sheetView>
  </sheetViews>
  <sheetFormatPr defaultRowHeight="15" x14ac:dyDescent="0.25"/>
  <cols>
    <col min="1" max="1" width="5.85546875" customWidth="1"/>
    <col min="2" max="2" width="19.140625" customWidth="1"/>
    <col min="3" max="3" width="4.140625" customWidth="1"/>
    <col min="4" max="4" width="6.85546875" customWidth="1"/>
    <col min="5" max="5" width="7.7109375" customWidth="1"/>
    <col min="6" max="6" width="7.42578125" customWidth="1"/>
    <col min="7" max="7" width="6.85546875" customWidth="1"/>
    <col min="8" max="8" width="7.42578125" customWidth="1"/>
    <col min="9" max="9" width="7.140625" customWidth="1"/>
    <col min="10" max="10" width="6.7109375" customWidth="1"/>
    <col min="11" max="11" width="6.42578125" customWidth="1"/>
    <col min="12" max="12" width="6.85546875" customWidth="1"/>
    <col min="13" max="13" width="6.5703125" customWidth="1"/>
    <col min="14" max="14" width="7.28515625" customWidth="1"/>
    <col min="15" max="15" width="7.140625" customWidth="1"/>
    <col min="16" max="16" width="8.140625" customWidth="1"/>
  </cols>
  <sheetData>
    <row r="1" spans="1:17" x14ac:dyDescent="0.25">
      <c r="B1" s="311" t="s">
        <v>51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</row>
    <row r="2" spans="1:17" x14ac:dyDescent="0.25">
      <c r="B2" s="311" t="s">
        <v>53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</row>
    <row r="3" spans="1:17" x14ac:dyDescent="0.25"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</row>
    <row r="4" spans="1:17" x14ac:dyDescent="0.25">
      <c r="A4" s="2"/>
      <c r="B4" s="5"/>
      <c r="C4" s="5" t="s">
        <v>31</v>
      </c>
      <c r="D4" s="5"/>
      <c r="E4" s="5"/>
      <c r="F4" s="5" t="s">
        <v>33</v>
      </c>
      <c r="G4" s="5" t="s">
        <v>37</v>
      </c>
      <c r="H4" s="5" t="s">
        <v>40</v>
      </c>
      <c r="I4" s="5" t="s">
        <v>35</v>
      </c>
      <c r="J4" s="5" t="s">
        <v>42</v>
      </c>
      <c r="K4" s="5" t="s">
        <v>43</v>
      </c>
      <c r="L4" s="5" t="s">
        <v>44</v>
      </c>
      <c r="M4" s="5" t="s">
        <v>45</v>
      </c>
      <c r="N4" s="5" t="s">
        <v>46</v>
      </c>
      <c r="O4" s="5" t="s">
        <v>47</v>
      </c>
      <c r="P4" s="5" t="s">
        <v>48</v>
      </c>
      <c r="Q4" s="5" t="s">
        <v>50</v>
      </c>
    </row>
    <row r="5" spans="1:17" x14ac:dyDescent="0.25">
      <c r="A5" s="3" t="s">
        <v>0</v>
      </c>
      <c r="B5" s="6" t="s">
        <v>1</v>
      </c>
      <c r="C5" s="6" t="s">
        <v>30</v>
      </c>
      <c r="D5" s="6" t="s">
        <v>2</v>
      </c>
      <c r="E5" s="6" t="s">
        <v>32</v>
      </c>
      <c r="F5" s="6" t="s">
        <v>34</v>
      </c>
      <c r="G5" s="6"/>
      <c r="H5" s="6" t="s">
        <v>41</v>
      </c>
      <c r="I5" s="6" t="s">
        <v>36</v>
      </c>
      <c r="J5" s="6" t="s">
        <v>39</v>
      </c>
      <c r="K5" s="6" t="s">
        <v>52</v>
      </c>
      <c r="L5" s="6" t="s">
        <v>38</v>
      </c>
      <c r="M5" s="8" t="s">
        <v>38</v>
      </c>
      <c r="N5" s="6" t="s">
        <v>39</v>
      </c>
      <c r="O5" s="6" t="s">
        <v>38</v>
      </c>
      <c r="P5" s="6" t="s">
        <v>49</v>
      </c>
      <c r="Q5" s="6" t="s">
        <v>39</v>
      </c>
    </row>
    <row r="6" spans="1:17" ht="12.75" customHeight="1" x14ac:dyDescent="0.25">
      <c r="A6" s="4">
        <v>1</v>
      </c>
      <c r="B6" s="7" t="s">
        <v>3</v>
      </c>
      <c r="C6" s="7" t="s">
        <v>27</v>
      </c>
      <c r="D6" s="10">
        <v>99.567861715749046</v>
      </c>
      <c r="E6" s="7"/>
      <c r="F6" s="7"/>
      <c r="G6" s="7"/>
      <c r="H6" s="7"/>
      <c r="I6" s="7"/>
      <c r="J6" s="7"/>
      <c r="K6" s="7"/>
      <c r="L6" s="7"/>
      <c r="N6" s="7"/>
      <c r="O6" s="7"/>
      <c r="P6" s="7"/>
      <c r="Q6" s="7"/>
    </row>
    <row r="7" spans="1:17" ht="12.75" customHeight="1" x14ac:dyDescent="0.25">
      <c r="A7" s="4">
        <v>2</v>
      </c>
      <c r="B7" s="7" t="s">
        <v>4</v>
      </c>
      <c r="C7" s="7" t="s">
        <v>27</v>
      </c>
      <c r="D7" s="10">
        <v>99.888907878995042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2" customHeight="1" x14ac:dyDescent="0.25">
      <c r="A8" s="4">
        <v>3</v>
      </c>
      <c r="B8" s="7" t="s">
        <v>5</v>
      </c>
      <c r="C8" s="7" t="s">
        <v>27</v>
      </c>
      <c r="D8" s="10">
        <v>96.627274628738746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0.5" customHeight="1" x14ac:dyDescent="0.25">
      <c r="A9" s="4">
        <v>4</v>
      </c>
      <c r="B9" s="7" t="s">
        <v>6</v>
      </c>
      <c r="C9" s="7" t="s">
        <v>27</v>
      </c>
      <c r="D9" s="10">
        <v>97.356020942408364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1.25" customHeight="1" x14ac:dyDescent="0.25">
      <c r="A10" s="4">
        <v>5</v>
      </c>
      <c r="B10" s="7" t="s">
        <v>7</v>
      </c>
      <c r="C10" s="7" t="s">
        <v>28</v>
      </c>
      <c r="D10" s="10">
        <v>100.18110894399554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9.75" customHeight="1" x14ac:dyDescent="0.25">
      <c r="A11" s="4">
        <v>6</v>
      </c>
      <c r="B11" s="7" t="s">
        <v>8</v>
      </c>
      <c r="C11" s="7" t="s">
        <v>28</v>
      </c>
      <c r="D11" s="10">
        <v>101.25058990089664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0.5" customHeight="1" x14ac:dyDescent="0.25">
      <c r="A12" s="4">
        <v>7</v>
      </c>
      <c r="B12" s="7" t="s">
        <v>9</v>
      </c>
      <c r="C12" s="7" t="s">
        <v>27</v>
      </c>
      <c r="D12" s="10">
        <v>98.809800857741266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1.25" customHeight="1" x14ac:dyDescent="0.25">
      <c r="A13" s="4">
        <v>8</v>
      </c>
      <c r="B13" s="7" t="s">
        <v>10</v>
      </c>
      <c r="C13" s="7" t="s">
        <v>29</v>
      </c>
      <c r="D13" s="10">
        <v>101.20311394196744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0.5" customHeight="1" x14ac:dyDescent="0.25">
      <c r="A14" s="4">
        <v>9</v>
      </c>
      <c r="B14" s="7" t="s">
        <v>11</v>
      </c>
      <c r="C14" s="7" t="s">
        <v>27</v>
      </c>
      <c r="D14" s="10">
        <v>96.758008490930152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0.5" customHeight="1" x14ac:dyDescent="0.25">
      <c r="A15" s="4">
        <v>10</v>
      </c>
      <c r="B15" s="7" t="s">
        <v>12</v>
      </c>
      <c r="C15" s="7" t="s">
        <v>27</v>
      </c>
      <c r="D15" s="10">
        <v>101.06496272630459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1.25" customHeight="1" x14ac:dyDescent="0.25">
      <c r="A16" s="4">
        <v>11</v>
      </c>
      <c r="B16" s="7" t="s">
        <v>13</v>
      </c>
      <c r="C16" s="7" t="s">
        <v>27</v>
      </c>
      <c r="D16" s="10">
        <v>99.523396880415945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0.5" customHeight="1" x14ac:dyDescent="0.25">
      <c r="A17" s="4">
        <v>12</v>
      </c>
      <c r="B17" s="7" t="s">
        <v>14</v>
      </c>
      <c r="C17" s="7" t="s">
        <v>27</v>
      </c>
      <c r="D17" s="10">
        <v>98.808879263670818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2.75" customHeight="1" x14ac:dyDescent="0.25">
      <c r="A18" s="4">
        <v>13</v>
      </c>
      <c r="B18" s="7" t="s">
        <v>15</v>
      </c>
      <c r="C18" s="7" t="s">
        <v>27</v>
      </c>
      <c r="D18" s="10">
        <v>99.730941704035871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B19" s="311" t="s">
        <v>54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</row>
    <row r="20" spans="1:17" x14ac:dyDescent="0.25">
      <c r="A20" s="2"/>
      <c r="B20" s="5"/>
      <c r="C20" s="5" t="s">
        <v>31</v>
      </c>
      <c r="D20" s="5"/>
      <c r="E20" s="5"/>
      <c r="F20" s="5" t="s">
        <v>33</v>
      </c>
      <c r="G20" s="5" t="s">
        <v>37</v>
      </c>
      <c r="H20" s="5" t="s">
        <v>40</v>
      </c>
      <c r="I20" s="5" t="s">
        <v>35</v>
      </c>
      <c r="J20" s="5" t="s">
        <v>42</v>
      </c>
      <c r="K20" s="5" t="s">
        <v>43</v>
      </c>
      <c r="L20" s="5" t="s">
        <v>44</v>
      </c>
      <c r="M20" s="5" t="s">
        <v>45</v>
      </c>
      <c r="N20" s="5" t="s">
        <v>46</v>
      </c>
      <c r="O20" s="5" t="s">
        <v>47</v>
      </c>
      <c r="P20" s="5" t="s">
        <v>48</v>
      </c>
      <c r="Q20" s="5" t="s">
        <v>50</v>
      </c>
    </row>
    <row r="21" spans="1:17" x14ac:dyDescent="0.25">
      <c r="A21" s="3" t="s">
        <v>0</v>
      </c>
      <c r="B21" s="6" t="s">
        <v>1</v>
      </c>
      <c r="C21" s="6" t="s">
        <v>30</v>
      </c>
      <c r="D21" s="6" t="s">
        <v>2</v>
      </c>
      <c r="E21" s="6" t="s">
        <v>32</v>
      </c>
      <c r="F21" s="6" t="s">
        <v>34</v>
      </c>
      <c r="G21" s="6"/>
      <c r="H21" s="6" t="s">
        <v>41</v>
      </c>
      <c r="I21" s="6" t="s">
        <v>36</v>
      </c>
      <c r="J21" s="6" t="s">
        <v>39</v>
      </c>
      <c r="K21" s="6" t="s">
        <v>52</v>
      </c>
      <c r="L21" s="6" t="s">
        <v>38</v>
      </c>
      <c r="M21" s="6" t="s">
        <v>38</v>
      </c>
      <c r="N21" s="6" t="s">
        <v>39</v>
      </c>
      <c r="O21" s="6" t="s">
        <v>38</v>
      </c>
      <c r="P21" s="6" t="s">
        <v>49</v>
      </c>
      <c r="Q21" s="6" t="s">
        <v>39</v>
      </c>
    </row>
    <row r="22" spans="1:17" x14ac:dyDescent="0.25">
      <c r="A22" s="4">
        <v>1</v>
      </c>
      <c r="B22" s="7" t="s">
        <v>3</v>
      </c>
      <c r="C22" s="7" t="s">
        <v>27</v>
      </c>
      <c r="D22" s="7"/>
      <c r="E22" s="7"/>
      <c r="F22" s="7"/>
      <c r="G22" s="7"/>
      <c r="H22" s="7"/>
      <c r="I22" s="7"/>
      <c r="J22" s="7"/>
      <c r="K22" s="7"/>
      <c r="L22" s="7"/>
      <c r="M22" s="1"/>
      <c r="N22" s="7"/>
      <c r="O22" s="7"/>
      <c r="P22" s="7"/>
      <c r="Q22" s="7"/>
    </row>
    <row r="23" spans="1:17" x14ac:dyDescent="0.25">
      <c r="A23" s="4">
        <v>2</v>
      </c>
      <c r="B23" s="7" t="s">
        <v>4</v>
      </c>
      <c r="C23" s="7" t="s">
        <v>27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4">
        <v>3</v>
      </c>
      <c r="B24" s="7" t="s">
        <v>5</v>
      </c>
      <c r="C24" s="7" t="s">
        <v>27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4">
        <v>4</v>
      </c>
      <c r="B25" s="7" t="s">
        <v>6</v>
      </c>
      <c r="C25" s="7" t="s">
        <v>27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4">
        <v>5</v>
      </c>
      <c r="B26" s="7" t="s">
        <v>7</v>
      </c>
      <c r="C26" s="7" t="s">
        <v>28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4">
        <v>6</v>
      </c>
      <c r="B27" s="7" t="s">
        <v>8</v>
      </c>
      <c r="C27" s="7" t="s">
        <v>28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4">
        <v>7</v>
      </c>
      <c r="B28" s="7" t="s">
        <v>9</v>
      </c>
      <c r="C28" s="7" t="s">
        <v>27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4">
        <v>8</v>
      </c>
      <c r="B29" s="7" t="s">
        <v>10</v>
      </c>
      <c r="C29" s="7" t="s">
        <v>29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4">
        <v>9</v>
      </c>
      <c r="B30" s="7" t="s">
        <v>11</v>
      </c>
      <c r="C30" s="7" t="s">
        <v>27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4">
        <v>10</v>
      </c>
      <c r="B31" s="7" t="s">
        <v>12</v>
      </c>
      <c r="C31" s="7" t="s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4">
        <v>11</v>
      </c>
      <c r="B32" s="7" t="s">
        <v>13</v>
      </c>
      <c r="C32" s="7" t="s">
        <v>27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25">
      <c r="A33" s="4">
        <v>12</v>
      </c>
      <c r="B33" s="7" t="s">
        <v>14</v>
      </c>
      <c r="C33" s="7" t="s">
        <v>27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25">
      <c r="A34" s="4">
        <v>13</v>
      </c>
      <c r="B34" s="7" t="s">
        <v>15</v>
      </c>
      <c r="C34" s="7" t="s">
        <v>27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mergeCells count="4">
    <mergeCell ref="B1:Q1"/>
    <mergeCell ref="B3:Q3"/>
    <mergeCell ref="B2:Q2"/>
    <mergeCell ref="B19:Q1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Сводная</vt:lpstr>
      <vt:lpstr>Анализ </vt:lpstr>
      <vt:lpstr>Лист15</vt:lpstr>
      <vt:lpstr>'Анализ '!Область_печати</vt:lpstr>
      <vt:lpstr>Сводная!Область_печати</vt:lpstr>
    </vt:vector>
  </TitlesOfParts>
  <Company>Департамент госзаказа ЯНАО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agent07</dc:creator>
  <cp:lastModifiedBy>Лозовицкая Светлана Юрьевна</cp:lastModifiedBy>
  <cp:lastPrinted>2021-03-16T06:29:46Z</cp:lastPrinted>
  <dcterms:created xsi:type="dcterms:W3CDTF">2007-11-08T06:03:47Z</dcterms:created>
  <dcterms:modified xsi:type="dcterms:W3CDTF">2021-03-16T06:29:51Z</dcterms:modified>
</cp:coreProperties>
</file>